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66925"/>
  <mc:AlternateContent xmlns:mc="http://schemas.openxmlformats.org/markup-compatibility/2006">
    <mc:Choice Requires="x15">
      <x15ac:absPath xmlns:x15ac="http://schemas.microsoft.com/office/spreadsheetml/2010/11/ac" url="\\192.168.0.34\Documentos\arojas\Mis documentos\CONTROL INTERNO FUGA\2024\AUDITORIAS\Internas\1. Gestión TIC\Productos\Preliminar\"/>
    </mc:Choice>
  </mc:AlternateContent>
  <xr:revisionPtr revIDLastSave="0" documentId="13_ncr:1_{C9F71DA4-CCAB-4120-B11B-D7F85FF3CA84}" xr6:coauthVersionLast="47" xr6:coauthVersionMax="47" xr10:uidLastSave="{00000000-0000-0000-0000-000000000000}"/>
  <bookViews>
    <workbookView xWindow="0" yWindow="30" windowWidth="19350" windowHeight="11490" tabRatio="788" xr2:uid="{00000000-000D-0000-FFFF-FFFF00000000}"/>
  </bookViews>
  <sheets>
    <sheet name="PORTADA" sheetId="1" r:id="rId1"/>
    <sheet name="ESCALA DE EVALUACION" sheetId="2" r:id="rId2"/>
    <sheet name="LEVANTAMIENTO DE INFO." sheetId="3" state="hidden" r:id="rId3"/>
    <sheet name="AREAS INVOLUCRADAS" sheetId="4" state="hidden" r:id="rId4"/>
    <sheet name="ADMINISTRATIVAS" sheetId="5" r:id="rId5"/>
    <sheet name="TECNICAS" sheetId="6" r:id="rId6"/>
    <sheet name="PHVA" sheetId="10" r:id="rId7"/>
    <sheet name="MADUREZ" sheetId="8" r:id="rId8"/>
    <sheet name="MADUREZ OCI" sheetId="11" r:id="rId9"/>
    <sheet name="CIBER" sheetId="9" r:id="rId10"/>
    <sheet name="CIBER OCI" sheetId="12" r:id="rId11"/>
  </sheets>
  <definedNames>
    <definedName name="_xlnm._FilterDatabase" localSheetId="4" hidden="1">ADMINISTRATIVAS!$B$11:$V$11</definedName>
    <definedName name="_xlnm._FilterDatabase" localSheetId="9" hidden="1">CIBER!$A$12:$H$201</definedName>
    <definedName name="_xlnm._FilterDatabase" localSheetId="10" hidden="1">'CIBER OCI'!$A$12:$H$201</definedName>
    <definedName name="_xlnm._FilterDatabase" localSheetId="7" hidden="1">MADUREZ!$A$11:$U$76</definedName>
    <definedName name="_xlnm._FilterDatabase" localSheetId="8" hidden="1">'MADUREZ OCI'!$A$11:$U$76</definedName>
    <definedName name="_xlnm._FilterDatabase" localSheetId="6" hidden="1">PHVA!$A$16:$L$40</definedName>
    <definedName name="_xlnm._FilterDatabase" localSheetId="5" hidden="1">TECNICAS!$A$11:$L$117</definedName>
  </definedNames>
  <calcPr calcId="191029" concurrentCalc="0"/>
  <pivotCaches>
    <pivotCache cacheId="0"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5" l="1"/>
  <c r="G19" i="1"/>
  <c r="M34" i="6"/>
  <c r="M33" i="6"/>
  <c r="G24" i="1"/>
  <c r="M81" i="6"/>
  <c r="M85" i="6"/>
  <c r="M80" i="6"/>
  <c r="G27" i="1"/>
  <c r="M92" i="6"/>
  <c r="M96" i="6"/>
  <c r="M106" i="6"/>
  <c r="M91" i="6"/>
  <c r="G28" i="1"/>
  <c r="M110" i="6"/>
  <c r="M109" i="6"/>
  <c r="G30" i="1"/>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201" i="12"/>
  <c r="G200" i="12"/>
  <c r="G199" i="12"/>
  <c r="G198" i="12"/>
  <c r="G197" i="12"/>
  <c r="G196" i="12"/>
  <c r="G195" i="12"/>
  <c r="G194" i="12"/>
  <c r="G193" i="12"/>
  <c r="N63" i="5"/>
  <c r="G192" i="12"/>
  <c r="G191" i="12"/>
  <c r="G190" i="12"/>
  <c r="G189" i="12"/>
  <c r="G188" i="12"/>
  <c r="G187" i="12"/>
  <c r="G186" i="12"/>
  <c r="G185" i="12"/>
  <c r="G184" i="12"/>
  <c r="G183" i="12"/>
  <c r="G73" i="12"/>
  <c r="G72" i="12"/>
  <c r="G71" i="12"/>
  <c r="G70" i="12"/>
  <c r="G69" i="12"/>
  <c r="G68" i="12"/>
  <c r="G67" i="12"/>
  <c r="G66" i="12"/>
  <c r="G65" i="12"/>
  <c r="G64" i="12"/>
  <c r="G63" i="12"/>
  <c r="G62" i="12"/>
  <c r="G61" i="12"/>
  <c r="G60" i="12"/>
  <c r="G59" i="12"/>
  <c r="G58" i="12"/>
  <c r="G56" i="12"/>
  <c r="G57"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H61" i="1"/>
  <c r="H60" i="1"/>
  <c r="H59" i="1"/>
  <c r="H58" i="1"/>
  <c r="H57" i="1"/>
  <c r="F61" i="11"/>
  <c r="P61" i="11"/>
  <c r="F60" i="11"/>
  <c r="P60" i="11"/>
  <c r="F59" i="11"/>
  <c r="N59" i="11"/>
  <c r="F58" i="11"/>
  <c r="P58" i="11"/>
  <c r="F57" i="11"/>
  <c r="P57" i="11"/>
  <c r="F55" i="11"/>
  <c r="P55" i="11"/>
  <c r="F25" i="11"/>
  <c r="J25" i="11"/>
  <c r="F20" i="11"/>
  <c r="P20" i="11"/>
  <c r="M21" i="10"/>
  <c r="F17" i="11"/>
  <c r="J17" i="11"/>
  <c r="F15" i="11"/>
  <c r="P15" i="11"/>
  <c r="M77" i="6"/>
  <c r="F72" i="11"/>
  <c r="P72" i="11"/>
  <c r="M67" i="6"/>
  <c r="F71" i="11"/>
  <c r="P71" i="11"/>
  <c r="F70" i="11"/>
  <c r="F67" i="11"/>
  <c r="P67" i="11"/>
  <c r="F65" i="11"/>
  <c r="F64" i="11"/>
  <c r="P64" i="11"/>
  <c r="F63" i="11"/>
  <c r="P63" i="11"/>
  <c r="F51" i="11"/>
  <c r="N51" i="11"/>
  <c r="F50" i="11"/>
  <c r="P50" i="11"/>
  <c r="F49" i="11"/>
  <c r="P49" i="11"/>
  <c r="F48" i="11"/>
  <c r="P48" i="11"/>
  <c r="F47" i="11"/>
  <c r="P47" i="11"/>
  <c r="F45" i="11"/>
  <c r="L45" i="11"/>
  <c r="F44" i="11"/>
  <c r="P44" i="11"/>
  <c r="M72" i="6"/>
  <c r="F43" i="11"/>
  <c r="P43" i="11"/>
  <c r="M58" i="6"/>
  <c r="F42" i="11"/>
  <c r="P42" i="11"/>
  <c r="F40" i="11"/>
  <c r="F39" i="11"/>
  <c r="L39" i="11"/>
  <c r="M14" i="6"/>
  <c r="F38" i="11"/>
  <c r="P38" i="11"/>
  <c r="M63" i="6"/>
  <c r="F31" i="11"/>
  <c r="P31" i="11"/>
  <c r="F26" i="11"/>
  <c r="J26" i="11"/>
  <c r="F21" i="11"/>
  <c r="J21" i="11"/>
  <c r="F75" i="11"/>
  <c r="P75" i="11"/>
  <c r="P76" i="11"/>
  <c r="F73" i="11"/>
  <c r="P73" i="11"/>
  <c r="F54" i="11"/>
  <c r="P54" i="11"/>
  <c r="F53" i="11"/>
  <c r="P53" i="11"/>
  <c r="F52" i="11"/>
  <c r="P52" i="11"/>
  <c r="N32" i="5"/>
  <c r="F36" i="11"/>
  <c r="P36" i="11"/>
  <c r="N29" i="5"/>
  <c r="F35" i="11"/>
  <c r="L35" i="11"/>
  <c r="F28" i="11"/>
  <c r="N28" i="11"/>
  <c r="F19" i="11"/>
  <c r="P19" i="11"/>
  <c r="F16" i="11"/>
  <c r="H16" i="11"/>
  <c r="F14" i="11"/>
  <c r="P14" i="11"/>
  <c r="F13" i="11"/>
  <c r="P13" i="11"/>
  <c r="F12" i="11"/>
  <c r="P12" i="11"/>
  <c r="O74" i="11"/>
  <c r="O76" i="11"/>
  <c r="M74" i="11"/>
  <c r="K74" i="11"/>
  <c r="I74" i="11"/>
  <c r="G74" i="11"/>
  <c r="P70" i="11"/>
  <c r="O56" i="11"/>
  <c r="M56" i="11"/>
  <c r="K56" i="11"/>
  <c r="I56" i="11"/>
  <c r="G56" i="11"/>
  <c r="P40" i="11"/>
  <c r="O34" i="11"/>
  <c r="M34" i="11"/>
  <c r="K34" i="11"/>
  <c r="I34" i="11"/>
  <c r="G34" i="11"/>
  <c r="P24" i="11"/>
  <c r="N24" i="11"/>
  <c r="L24" i="11"/>
  <c r="J24" i="11"/>
  <c r="P23" i="11"/>
  <c r="N23" i="11"/>
  <c r="L23" i="11"/>
  <c r="J23" i="11"/>
  <c r="O22" i="11"/>
  <c r="M22" i="11"/>
  <c r="K22" i="11"/>
  <c r="I22" i="11"/>
  <c r="G22" i="11"/>
  <c r="P18" i="11"/>
  <c r="N18" i="11"/>
  <c r="L18" i="11"/>
  <c r="J18" i="11"/>
  <c r="H18" i="11"/>
  <c r="C5" i="11"/>
  <c r="G43" i="1"/>
  <c r="M37" i="10"/>
  <c r="N37" i="10"/>
  <c r="F41" i="1"/>
  <c r="K18" i="10"/>
  <c r="K19" i="10"/>
  <c r="K21" i="10"/>
  <c r="K22" i="10"/>
  <c r="K25" i="10"/>
  <c r="K27" i="10"/>
  <c r="L27" i="10"/>
  <c r="M39" i="10"/>
  <c r="F66" i="11"/>
  <c r="N66" i="11"/>
  <c r="K39" i="10"/>
  <c r="N21" i="11"/>
  <c r="N61" i="11"/>
  <c r="N39" i="11"/>
  <c r="P51" i="11"/>
  <c r="P39" i="11"/>
  <c r="J31" i="11"/>
  <c r="P45" i="11"/>
  <c r="L49" i="11"/>
  <c r="L55" i="11"/>
  <c r="L31" i="11"/>
  <c r="N49" i="11"/>
  <c r="N55" i="11"/>
  <c r="N45" i="11"/>
  <c r="L47" i="11"/>
  <c r="P59" i="11"/>
  <c r="H15" i="11"/>
  <c r="N47" i="11"/>
  <c r="L51" i="11"/>
  <c r="N67" i="11"/>
  <c r="N31" i="11"/>
  <c r="J15" i="11"/>
  <c r="N25" i="11"/>
  <c r="N35" i="11"/>
  <c r="P35" i="11"/>
  <c r="P28" i="11"/>
  <c r="L28" i="11"/>
  <c r="L16" i="11"/>
  <c r="N58" i="11"/>
  <c r="N17" i="11"/>
  <c r="H20" i="11"/>
  <c r="N26" i="11"/>
  <c r="N43" i="11"/>
  <c r="L53" i="11"/>
  <c r="L43" i="11"/>
  <c r="J20" i="11"/>
  <c r="P26" i="11"/>
  <c r="N53" i="11"/>
  <c r="L17" i="11"/>
  <c r="H21" i="11"/>
  <c r="L26" i="11"/>
  <c r="J16" i="11"/>
  <c r="L21" i="11"/>
  <c r="L25" i="11"/>
  <c r="J28" i="11"/>
  <c r="P66" i="11"/>
  <c r="N12" i="11"/>
  <c r="L12" i="11"/>
  <c r="J12" i="11"/>
  <c r="H13" i="11"/>
  <c r="J14" i="11"/>
  <c r="L15" i="11"/>
  <c r="N16" i="11"/>
  <c r="P17" i="11"/>
  <c r="H19" i="11"/>
  <c r="L20" i="11"/>
  <c r="P21" i="11"/>
  <c r="P25" i="11"/>
  <c r="L36" i="11"/>
  <c r="L38" i="11"/>
  <c r="L40" i="11"/>
  <c r="L42" i="11"/>
  <c r="L44" i="11"/>
  <c r="L48" i="11"/>
  <c r="L50" i="11"/>
  <c r="L52" i="11"/>
  <c r="L54" i="11"/>
  <c r="N70" i="11"/>
  <c r="H12" i="11"/>
  <c r="L14" i="11"/>
  <c r="P16" i="11"/>
  <c r="P22" i="11"/>
  <c r="J19" i="11"/>
  <c r="N20" i="11"/>
  <c r="F22" i="11"/>
  <c r="N36" i="11"/>
  <c r="N38" i="11"/>
  <c r="N40" i="11"/>
  <c r="N42" i="11"/>
  <c r="N44" i="11"/>
  <c r="N48" i="11"/>
  <c r="N50" i="11"/>
  <c r="N52" i="11"/>
  <c r="N54" i="11"/>
  <c r="N57" i="11"/>
  <c r="N65" i="11"/>
  <c r="N73" i="11"/>
  <c r="H14" i="11"/>
  <c r="J13" i="11"/>
  <c r="N15" i="11"/>
  <c r="L13" i="11"/>
  <c r="N14" i="11"/>
  <c r="L19" i="11"/>
  <c r="N60" i="11"/>
  <c r="P65" i="11"/>
  <c r="N13" i="11"/>
  <c r="N19" i="11"/>
  <c r="N63" i="11"/>
  <c r="N71" i="11"/>
  <c r="H17" i="11"/>
  <c r="N64" i="11"/>
  <c r="N72" i="11"/>
  <c r="M25" i="10"/>
  <c r="L25" i="10"/>
  <c r="N34" i="11"/>
  <c r="N22" i="11"/>
  <c r="P34" i="11"/>
  <c r="S12" i="11"/>
  <c r="J22" i="11"/>
  <c r="L34" i="11"/>
  <c r="L22" i="11"/>
  <c r="H22" i="11"/>
  <c r="S16" i="11"/>
  <c r="M22" i="10"/>
  <c r="M19" i="10"/>
  <c r="M40" i="10"/>
  <c r="N40" i="10"/>
  <c r="F42" i="1"/>
  <c r="M33" i="10"/>
  <c r="N33" i="10"/>
  <c r="F40" i="1"/>
  <c r="M18" i="10"/>
  <c r="J30" i="1"/>
  <c r="J27" i="1"/>
  <c r="F46" i="11"/>
  <c r="M74" i="6"/>
  <c r="F33" i="11"/>
  <c r="M65" i="6"/>
  <c r="F32" i="11"/>
  <c r="M46" i="6"/>
  <c r="F41" i="11"/>
  <c r="M39" i="6"/>
  <c r="J24" i="1"/>
  <c r="M26" i="6"/>
  <c r="F69" i="11"/>
  <c r="M24" i="6"/>
  <c r="M17" i="6"/>
  <c r="F68" i="11"/>
  <c r="J19" i="1"/>
  <c r="N74" i="5"/>
  <c r="G29" i="1"/>
  <c r="J29" i="1"/>
  <c r="N69" i="5"/>
  <c r="F62" i="11"/>
  <c r="P32" i="11"/>
  <c r="L32" i="11"/>
  <c r="J32" i="11"/>
  <c r="N32" i="11"/>
  <c r="G25" i="1"/>
  <c r="J25" i="1"/>
  <c r="P68" i="11"/>
  <c r="N68" i="11"/>
  <c r="M57" i="6"/>
  <c r="J33" i="11"/>
  <c r="L33" i="11"/>
  <c r="P33" i="11"/>
  <c r="N33" i="11"/>
  <c r="N46" i="11"/>
  <c r="F56" i="11"/>
  <c r="P46" i="11"/>
  <c r="L46" i="11"/>
  <c r="J28" i="1"/>
  <c r="M13" i="6"/>
  <c r="P69" i="11"/>
  <c r="N69" i="11"/>
  <c r="F74" i="11"/>
  <c r="F76" i="11"/>
  <c r="P62" i="11"/>
  <c r="P74" i="11"/>
  <c r="N62" i="11"/>
  <c r="N74" i="11"/>
  <c r="N62" i="5"/>
  <c r="P41" i="11"/>
  <c r="N41" i="11"/>
  <c r="L41" i="11"/>
  <c r="M38" i="6"/>
  <c r="S13" i="11"/>
  <c r="S14" i="11"/>
  <c r="M27" i="10"/>
  <c r="N59" i="5"/>
  <c r="N55" i="5"/>
  <c r="N54" i="5"/>
  <c r="N49" i="5"/>
  <c r="N45" i="5"/>
  <c r="N40" i="5"/>
  <c r="F27" i="11"/>
  <c r="N36" i="5"/>
  <c r="F37" i="11"/>
  <c r="N18" i="5"/>
  <c r="F29" i="11"/>
  <c r="N24" i="5"/>
  <c r="F30" i="11"/>
  <c r="L63" i="5"/>
  <c r="L69" i="5"/>
  <c r="L62" i="5"/>
  <c r="F32" i="1"/>
  <c r="L59" i="5"/>
  <c r="L55" i="5"/>
  <c r="L54" i="5"/>
  <c r="F31" i="1"/>
  <c r="L74" i="5"/>
  <c r="F29" i="1"/>
  <c r="L13" i="5"/>
  <c r="F19" i="1"/>
  <c r="G200" i="9"/>
  <c r="G201" i="9"/>
  <c r="F21" i="8"/>
  <c r="K37" i="10"/>
  <c r="L37" i="10"/>
  <c r="E41" i="1"/>
  <c r="K33" i="10"/>
  <c r="L33" i="10"/>
  <c r="E40" i="1"/>
  <c r="K110" i="6"/>
  <c r="K67" i="6"/>
  <c r="K58" i="6"/>
  <c r="K39" i="6"/>
  <c r="K34" i="6"/>
  <c r="K26" i="6"/>
  <c r="K17" i="6"/>
  <c r="K14" i="6"/>
  <c r="K106" i="6"/>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K81" i="6"/>
  <c r="K46" i="6"/>
  <c r="L49" i="5"/>
  <c r="L45" i="5"/>
  <c r="L36" i="5"/>
  <c r="L32" i="5"/>
  <c r="L24" i="5"/>
  <c r="L18" i="5"/>
  <c r="K40" i="10"/>
  <c r="L40" i="10"/>
  <c r="E42" i="1"/>
  <c r="F25" i="10"/>
  <c r="G23" i="1"/>
  <c r="J23" i="1"/>
  <c r="G32" i="1"/>
  <c r="J32" i="1"/>
  <c r="G31" i="1"/>
  <c r="J31" i="1"/>
  <c r="P37" i="11"/>
  <c r="P56" i="11"/>
  <c r="N37" i="11"/>
  <c r="N56" i="11"/>
  <c r="L37" i="11"/>
  <c r="L56" i="11"/>
  <c r="N28" i="5"/>
  <c r="G21" i="1"/>
  <c r="J21" i="1"/>
  <c r="P27" i="11"/>
  <c r="L27" i="11"/>
  <c r="J27" i="11"/>
  <c r="N27" i="11"/>
  <c r="G26" i="1"/>
  <c r="J26" i="1"/>
  <c r="N29" i="11"/>
  <c r="L29" i="11"/>
  <c r="J29" i="11"/>
  <c r="P29" i="11"/>
  <c r="N39" i="5"/>
  <c r="J30" i="11"/>
  <c r="N30" i="11"/>
  <c r="F34" i="11"/>
  <c r="L30" i="11"/>
  <c r="P30" i="11"/>
  <c r="N17" i="5"/>
  <c r="G20" i="1"/>
  <c r="I29" i="1"/>
  <c r="N27" i="10"/>
  <c r="F39" i="1"/>
  <c r="F43" i="1"/>
  <c r="I19" i="1"/>
  <c r="K38" i="6"/>
  <c r="L39" i="10"/>
  <c r="E25" i="10"/>
  <c r="D25" i="10"/>
  <c r="F22" i="10"/>
  <c r="E22" i="10"/>
  <c r="D22" i="10"/>
  <c r="E21" i="10"/>
  <c r="D21" i="10"/>
  <c r="F18" i="10"/>
  <c r="E18" i="10"/>
  <c r="C32" i="1"/>
  <c r="C31" i="1"/>
  <c r="C22" i="1"/>
  <c r="C21" i="1"/>
  <c r="C20" i="1"/>
  <c r="C19" i="1"/>
  <c r="C5" i="8"/>
  <c r="C10" i="10"/>
  <c r="C6" i="6"/>
  <c r="C6" i="4"/>
  <c r="D6" i="3"/>
  <c r="G185" i="9"/>
  <c r="G186" i="9"/>
  <c r="G187" i="9"/>
  <c r="G188" i="9"/>
  <c r="G189" i="9"/>
  <c r="G190" i="9"/>
  <c r="G191" i="9"/>
  <c r="G193" i="9"/>
  <c r="G194" i="9"/>
  <c r="G195" i="9"/>
  <c r="G196" i="9"/>
  <c r="G197" i="9"/>
  <c r="G198" i="9"/>
  <c r="G199" i="9"/>
  <c r="G184" i="9"/>
  <c r="G183"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28" i="9"/>
  <c r="G29" i="9"/>
  <c r="G30" i="9"/>
  <c r="G31" i="9"/>
  <c r="G32" i="9"/>
  <c r="G33" i="9"/>
  <c r="G34" i="9"/>
  <c r="G35" i="9"/>
  <c r="G36" i="9"/>
  <c r="G37" i="9"/>
  <c r="G38" i="9"/>
  <c r="G39" i="9"/>
  <c r="G40" i="9"/>
  <c r="G41" i="9"/>
  <c r="G42" i="9"/>
  <c r="G43" i="9"/>
  <c r="G44" i="9"/>
  <c r="G45" i="9"/>
  <c r="G27" i="9"/>
  <c r="G26" i="9"/>
  <c r="F75" i="8"/>
  <c r="P75" i="8"/>
  <c r="P76" i="8"/>
  <c r="F67" i="8"/>
  <c r="P67" i="8"/>
  <c r="F66" i="8"/>
  <c r="P66" i="8"/>
  <c r="F65" i="8"/>
  <c r="F64" i="8"/>
  <c r="N64" i="8"/>
  <c r="F63" i="8"/>
  <c r="N63" i="8"/>
  <c r="F61" i="8"/>
  <c r="N61" i="8"/>
  <c r="F60" i="8"/>
  <c r="N60" i="8"/>
  <c r="F59" i="8"/>
  <c r="N59" i="8"/>
  <c r="F58" i="8"/>
  <c r="N58" i="8"/>
  <c r="F57" i="8"/>
  <c r="N57" i="8"/>
  <c r="F55" i="8"/>
  <c r="N55" i="8"/>
  <c r="F54" i="8"/>
  <c r="P54" i="8"/>
  <c r="F53" i="8"/>
  <c r="P53" i="8"/>
  <c r="F52" i="8"/>
  <c r="P52" i="8"/>
  <c r="F51" i="8"/>
  <c r="N51" i="8"/>
  <c r="F50" i="8"/>
  <c r="P50" i="8"/>
  <c r="F49" i="8"/>
  <c r="P49" i="8"/>
  <c r="F40" i="8"/>
  <c r="P40" i="8"/>
  <c r="F39" i="8"/>
  <c r="P39" i="8"/>
  <c r="F28" i="8"/>
  <c r="J28" i="8"/>
  <c r="F26" i="8"/>
  <c r="L26" i="8"/>
  <c r="F25" i="8"/>
  <c r="P25" i="8"/>
  <c r="N21" i="8"/>
  <c r="F20" i="8"/>
  <c r="H20" i="8"/>
  <c r="F19" i="8"/>
  <c r="J19" i="8"/>
  <c r="F16" i="8"/>
  <c r="H16" i="8"/>
  <c r="F15" i="8"/>
  <c r="L15" i="8"/>
  <c r="F14" i="8"/>
  <c r="N14" i="8"/>
  <c r="F13" i="8"/>
  <c r="L13" i="8"/>
  <c r="F12" i="8"/>
  <c r="N12" i="8"/>
  <c r="L19" i="10"/>
  <c r="L22" i="10"/>
  <c r="L21" i="10"/>
  <c r="F17" i="8"/>
  <c r="H17" i="8"/>
  <c r="E39" i="1"/>
  <c r="E43" i="1"/>
  <c r="L18" i="10"/>
  <c r="K65" i="6"/>
  <c r="F32" i="8"/>
  <c r="F69" i="8"/>
  <c r="N69" i="8"/>
  <c r="O74" i="8"/>
  <c r="O76" i="8"/>
  <c r="M74" i="8"/>
  <c r="K74" i="8"/>
  <c r="I74" i="8"/>
  <c r="G74" i="8"/>
  <c r="O56" i="8"/>
  <c r="M56" i="8"/>
  <c r="K56" i="8"/>
  <c r="I56" i="8"/>
  <c r="G56" i="8"/>
  <c r="O34" i="8"/>
  <c r="M34" i="8"/>
  <c r="K34" i="8"/>
  <c r="I34" i="8"/>
  <c r="G34" i="8"/>
  <c r="P24" i="8"/>
  <c r="N24" i="8"/>
  <c r="L24" i="8"/>
  <c r="J24" i="8"/>
  <c r="P23" i="8"/>
  <c r="N23" i="8"/>
  <c r="L23" i="8"/>
  <c r="J23" i="8"/>
  <c r="O22" i="8"/>
  <c r="M22" i="8"/>
  <c r="K22" i="8"/>
  <c r="I22" i="8"/>
  <c r="G22" i="8"/>
  <c r="P18" i="8"/>
  <c r="N18" i="8"/>
  <c r="L18" i="8"/>
  <c r="J18" i="8"/>
  <c r="H18" i="8"/>
  <c r="K109" i="6"/>
  <c r="F48" i="8"/>
  <c r="K96" i="6"/>
  <c r="F47" i="8"/>
  <c r="K92" i="6"/>
  <c r="K85" i="6"/>
  <c r="F45" i="8"/>
  <c r="F44" i="8"/>
  <c r="P44" i="8"/>
  <c r="K77" i="6"/>
  <c r="F72" i="8"/>
  <c r="K74" i="6"/>
  <c r="F33" i="8"/>
  <c r="K72" i="6"/>
  <c r="F43" i="8"/>
  <c r="F71" i="8"/>
  <c r="K63" i="6"/>
  <c r="F42" i="8"/>
  <c r="P42" i="8"/>
  <c r="F41" i="8"/>
  <c r="F25" i="1"/>
  <c r="I25" i="1"/>
  <c r="K33" i="6"/>
  <c r="K24" i="6"/>
  <c r="K13" i="6"/>
  <c r="F68" i="8"/>
  <c r="F62" i="8"/>
  <c r="P62" i="8"/>
  <c r="G192" i="9"/>
  <c r="L40" i="5"/>
  <c r="F27" i="8"/>
  <c r="L27" i="8"/>
  <c r="F37" i="8"/>
  <c r="P37" i="8"/>
  <c r="F36" i="8"/>
  <c r="P36" i="8"/>
  <c r="L29" i="5"/>
  <c r="F35" i="8"/>
  <c r="P35" i="8"/>
  <c r="F30" i="8"/>
  <c r="J30" i="8"/>
  <c r="F29" i="8"/>
  <c r="J29" i="8"/>
  <c r="N71" i="3"/>
  <c r="H33" i="1"/>
  <c r="F73" i="8"/>
  <c r="P73" i="8"/>
  <c r="G22" i="1"/>
  <c r="G33" i="1"/>
  <c r="J33" i="1"/>
  <c r="J34" i="11"/>
  <c r="S15" i="11"/>
  <c r="S18" i="11"/>
  <c r="J20" i="1"/>
  <c r="F24" i="1"/>
  <c r="I24" i="1"/>
  <c r="F30" i="1"/>
  <c r="I30" i="1"/>
  <c r="F38" i="8"/>
  <c r="N38" i="8"/>
  <c r="K57" i="6"/>
  <c r="K80" i="6"/>
  <c r="L39" i="5"/>
  <c r="I32" i="1"/>
  <c r="P65" i="8"/>
  <c r="P60" i="8"/>
  <c r="P61" i="8"/>
  <c r="L28" i="5"/>
  <c r="L20" i="8"/>
  <c r="H14" i="8"/>
  <c r="P28" i="8"/>
  <c r="P59" i="8"/>
  <c r="P17" i="8"/>
  <c r="P20" i="8"/>
  <c r="N20" i="8"/>
  <c r="J20" i="8"/>
  <c r="L17" i="8"/>
  <c r="P57" i="8"/>
  <c r="P58" i="8"/>
  <c r="N17" i="8"/>
  <c r="K91" i="6"/>
  <c r="F46" i="8"/>
  <c r="P46" i="8"/>
  <c r="L51" i="8"/>
  <c r="N44" i="8"/>
  <c r="N65" i="8"/>
  <c r="L44" i="8"/>
  <c r="P51" i="8"/>
  <c r="F70" i="8"/>
  <c r="N70" i="8"/>
  <c r="L40" i="8"/>
  <c r="P63" i="8"/>
  <c r="N40" i="8"/>
  <c r="L49" i="8"/>
  <c r="N67" i="8"/>
  <c r="N49" i="8"/>
  <c r="N26" i="8"/>
  <c r="N39" i="8"/>
  <c r="F23" i="1"/>
  <c r="L42" i="8"/>
  <c r="J21" i="8"/>
  <c r="N42" i="8"/>
  <c r="J26" i="8"/>
  <c r="L39" i="8"/>
  <c r="N50" i="8"/>
  <c r="N19" i="8"/>
  <c r="N41" i="8"/>
  <c r="P41" i="8"/>
  <c r="P43" i="8"/>
  <c r="N43" i="8"/>
  <c r="L43" i="8"/>
  <c r="P68" i="8"/>
  <c r="N68" i="8"/>
  <c r="P71" i="8"/>
  <c r="N71" i="8"/>
  <c r="J33" i="8"/>
  <c r="P33" i="8"/>
  <c r="N33" i="8"/>
  <c r="L33" i="8"/>
  <c r="N47" i="8"/>
  <c r="P47" i="8"/>
  <c r="L47" i="8"/>
  <c r="P32" i="8"/>
  <c r="J32" i="8"/>
  <c r="N32" i="8"/>
  <c r="L32" i="8"/>
  <c r="P72" i="8"/>
  <c r="N72" i="8"/>
  <c r="L45" i="8"/>
  <c r="N45" i="8"/>
  <c r="P45" i="8"/>
  <c r="N48" i="8"/>
  <c r="P48" i="8"/>
  <c r="L48" i="8"/>
  <c r="F31" i="8"/>
  <c r="F34" i="8"/>
  <c r="J17" i="8"/>
  <c r="P26" i="8"/>
  <c r="P34" i="8"/>
  <c r="P21" i="8"/>
  <c r="N66" i="8"/>
  <c r="L50" i="8"/>
  <c r="P64" i="8"/>
  <c r="H19" i="8"/>
  <c r="N13" i="8"/>
  <c r="L52" i="8"/>
  <c r="L19" i="8"/>
  <c r="P19" i="8"/>
  <c r="L53" i="8"/>
  <c r="P14" i="8"/>
  <c r="J13" i="8"/>
  <c r="H13" i="8"/>
  <c r="N52" i="8"/>
  <c r="J27" i="8"/>
  <c r="N28" i="8"/>
  <c r="L14" i="8"/>
  <c r="L17" i="5"/>
  <c r="F20" i="1"/>
  <c r="N53" i="8"/>
  <c r="L28" i="8"/>
  <c r="J14" i="8"/>
  <c r="N36" i="8"/>
  <c r="P13" i="8"/>
  <c r="L54" i="8"/>
  <c r="N16" i="8"/>
  <c r="L36" i="8"/>
  <c r="N27" i="8"/>
  <c r="J12" i="8"/>
  <c r="N54" i="8"/>
  <c r="P16" i="8"/>
  <c r="P12" i="8"/>
  <c r="H12" i="8"/>
  <c r="L16" i="8"/>
  <c r="J16" i="8"/>
  <c r="P55" i="8"/>
  <c r="L25" i="8"/>
  <c r="J25" i="8"/>
  <c r="L12" i="8"/>
  <c r="L55" i="8"/>
  <c r="N25" i="8"/>
  <c r="H15" i="8"/>
  <c r="L37" i="8"/>
  <c r="N35" i="8"/>
  <c r="N73" i="8"/>
  <c r="N37" i="8"/>
  <c r="N29" i="8"/>
  <c r="L41" i="8"/>
  <c r="P29" i="8"/>
  <c r="L29" i="8"/>
  <c r="P30" i="8"/>
  <c r="L30" i="8"/>
  <c r="N62" i="8"/>
  <c r="N30" i="8"/>
  <c r="P27" i="8"/>
  <c r="P69" i="8"/>
  <c r="N15" i="8"/>
  <c r="L21" i="8"/>
  <c r="J15" i="8"/>
  <c r="P15" i="8"/>
  <c r="F22" i="8"/>
  <c r="L35" i="8"/>
  <c r="H21" i="8"/>
  <c r="J22" i="1"/>
  <c r="F28" i="1"/>
  <c r="I28" i="1"/>
  <c r="F27" i="1"/>
  <c r="F26" i="1"/>
  <c r="I26" i="1"/>
  <c r="F57" i="1"/>
  <c r="N34" i="8"/>
  <c r="N74" i="8"/>
  <c r="L38" i="8"/>
  <c r="P38" i="8"/>
  <c r="P56" i="8"/>
  <c r="F22" i="1"/>
  <c r="I22" i="1"/>
  <c r="I31" i="1"/>
  <c r="F21" i="1"/>
  <c r="I21" i="1"/>
  <c r="I23" i="1"/>
  <c r="I20" i="1"/>
  <c r="L46" i="8"/>
  <c r="N46" i="8"/>
  <c r="F56" i="8"/>
  <c r="F74" i="8"/>
  <c r="F76" i="8"/>
  <c r="P70" i="8"/>
  <c r="P74" i="8"/>
  <c r="J31" i="8"/>
  <c r="J34" i="8"/>
  <c r="L31" i="8"/>
  <c r="L34" i="8"/>
  <c r="P31" i="8"/>
  <c r="N31" i="8"/>
  <c r="N22" i="8"/>
  <c r="L22" i="8"/>
  <c r="H22" i="8"/>
  <c r="S16" i="8"/>
  <c r="J22" i="8"/>
  <c r="N56" i="8"/>
  <c r="P22" i="8"/>
  <c r="S12" i="8"/>
  <c r="F33" i="1"/>
  <c r="I33" i="1"/>
  <c r="E57" i="1"/>
  <c r="I27" i="1"/>
  <c r="S13" i="8"/>
  <c r="F60" i="1"/>
  <c r="E60" i="1"/>
  <c r="S15" i="8"/>
  <c r="F59" i="1"/>
  <c r="E59" i="1"/>
  <c r="F58" i="1"/>
  <c r="E58" i="1"/>
  <c r="F61" i="1"/>
  <c r="E61" i="1"/>
  <c r="L56" i="8"/>
  <c r="S14" i="8"/>
  <c r="S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C Quiasúa</author>
  </authors>
  <commentList>
    <comment ref="E39" authorId="0" shapeId="0" xr:uid="{00000000-0006-0000-0000-000001000000}">
      <text>
        <r>
          <rPr>
            <sz val="9"/>
            <color indexed="81"/>
            <rFont val="Tahoma"/>
            <family val="2"/>
          </rPr>
          <t xml:space="preserve">Pendiente standarización documentación y pland e trabajo IPV6
</t>
        </r>
      </text>
    </comment>
  </commentList>
</comments>
</file>

<file path=xl/sharedStrings.xml><?xml version="1.0" encoding="utf-8"?>
<sst xmlns="http://schemas.openxmlformats.org/spreadsheetml/2006/main" count="5491" uniqueCount="1530">
  <si>
    <t>INSTRUMENTO DE IDENTIFICACIÓN DE LA LINEA BASE DE SEGURIDAD
HOJA PORTADA</t>
  </si>
  <si>
    <t>ENTIDAD EVALUADA</t>
  </si>
  <si>
    <t>FECHAS DE EVALUACIÓN</t>
  </si>
  <si>
    <t>CONTACTO</t>
  </si>
  <si>
    <t>ELABORADO POR</t>
  </si>
  <si>
    <t>EVALUACIÓN DE EFECTIVIDAD DE CONTROLES -  ISO 27001:2013 ANEXO A</t>
  </si>
  <si>
    <t>No.</t>
  </si>
  <si>
    <t>Evaluación de Efectividad de controles</t>
  </si>
  <si>
    <t>DOMINIO</t>
  </si>
  <si>
    <t>Calificación Objetivo</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</si>
  <si>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</si>
  <si>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</si>
  <si>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</si>
  <si>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</si>
  <si>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</si>
  <si>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</si>
  <si>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</si>
  <si>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</si>
  <si>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</si>
  <si>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</si>
  <si>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</si>
  <si>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</si>
  <si>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</si>
  <si>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</si>
  <si>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</si>
  <si>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</si>
  <si>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</si>
  <si>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</si>
  <si>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</si>
  <si>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</si>
  <si>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</si>
  <si>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</si>
  <si>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</si>
  <si>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</si>
  <si>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</si>
  <si>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</si>
  <si>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</si>
  <si>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</si>
  <si>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</si>
  <si>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</si>
  <si>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</si>
  <si>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</si>
  <si>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</si>
  <si>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TOTAL DE REQUISITOS CON CALIFICACIONES DE CUMPLIMIENTO</t>
  </si>
  <si>
    <t>NIVELES DE MADUREZ DEL MODELO DE SEGURIDAD Y PRIVACIDAD DE LA INFORMACIÓN</t>
  </si>
  <si>
    <t>Inicial</t>
  </si>
  <si>
    <t>CRÍTICO</t>
  </si>
  <si>
    <t>0% a 35%</t>
  </si>
  <si>
    <t>INTERMEDIO</t>
  </si>
  <si>
    <t>36% a 70%</t>
  </si>
  <si>
    <t>Repetible</t>
  </si>
  <si>
    <t>SUFICIENTE</t>
  </si>
  <si>
    <t>71% a 100%</t>
  </si>
  <si>
    <t>Definido</t>
  </si>
  <si>
    <t>Administrado</t>
  </si>
  <si>
    <t>Optimizado</t>
  </si>
  <si>
    <t>CALIFICACIÓN FRENTE A MEJORES PRÁCTICAS EN CIBERSEGURIDAD (NIST)</t>
  </si>
  <si>
    <t>DETECTAR</t>
  </si>
  <si>
    <t>IDENTIFICAR</t>
  </si>
  <si>
    <t>RECUPERAR</t>
  </si>
  <si>
    <t>RESPONDER</t>
  </si>
  <si>
    <t>MODELO FRAMEWORK CIBERSEGURIDAD NIST</t>
  </si>
  <si>
    <t>CALIFICACIÓN ENTIDAD</t>
  </si>
  <si>
    <t>NIVEL IDEAL CSF</t>
  </si>
  <si>
    <t>PROTEGER</t>
  </si>
  <si>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</si>
  <si>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</si>
  <si>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</si>
  <si>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</si>
  <si>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</si>
  <si>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</si>
  <si>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</si>
  <si>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</si>
  <si>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</si>
  <si>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</si>
  <si>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</si>
  <si>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</si>
  <si>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</si>
  <si>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</si>
  <si>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</si>
  <si>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</si>
  <si>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INSTRUMENTO DE IDENTIFICACIÓN DE LA LINEA BASE DE SEGURIDAD 
HOJA LEVANTAMIENTO DE INFORMACIÓN</t>
  </si>
  <si>
    <t>TIPOS DE ENTIDAD</t>
  </si>
  <si>
    <t>DATOS BASICOS</t>
  </si>
  <si>
    <t>Tipo Entidad</t>
  </si>
  <si>
    <t>De orden nacional</t>
  </si>
  <si>
    <t>Misión</t>
  </si>
  <si>
    <t>descripcion</t>
  </si>
  <si>
    <t>Analisis de Contexto</t>
  </si>
  <si>
    <t>Mapa de Procesos</t>
  </si>
  <si>
    <t>Organigrama</t>
  </si>
  <si>
    <t>PREGUNTAS</t>
  </si>
  <si>
    <t>Que le preocupa a la Entidad en temas de seguridad de la información?</t>
  </si>
  <si>
    <t>La protección de la información de los beneficiarios desde el punto de vista de la confidencialidad y la integridad.</t>
  </si>
  <si>
    <t>En que nivel de madurez considera que está?</t>
  </si>
  <si>
    <t>En que componente del ciclo PHVA considera que va?</t>
  </si>
  <si>
    <t>NO.</t>
  </si>
  <si>
    <t>DATOS E INFORMACIÓN A RECOLECTAR PARA LA EVALUACIÓN</t>
  </si>
  <si>
    <t>NOMBRE DEL DOCUMENTO ENTREGADO</t>
  </si>
  <si>
    <t>OBSERVACIONES</t>
  </si>
  <si>
    <t>Lista de información BASICA a solicitar</t>
  </si>
  <si>
    <t>Tipo de entidad (Nacional, Territorial A, Territorial B o C)</t>
  </si>
  <si>
    <t>ENTIDAD DE ORDEN NACIONAL</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</si>
  <si>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</si>
  <si>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</si>
  <si>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</si>
  <si>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</si>
  <si>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</si>
  <si>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</si>
  <si>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</si>
  <si>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</si>
  <si>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</si>
  <si>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Plan y estrategia de transición de IPv4 A IPv6</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</si>
  <si>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</si>
  <si>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</si>
  <si>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</si>
  <si>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</si>
  <si>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</si>
  <si>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</si>
  <si>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</si>
  <si>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Arquitectura de TI</t>
  </si>
  <si>
    <t>Metodología de gestión de proyectos</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</si>
  <si>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</si>
  <si>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</si>
  <si>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</si>
  <si>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Reporte de eventos e incidentes de seguridad de la información del año 2015</t>
  </si>
  <si>
    <t>Plan de continuidad de  la Entidad aprobado</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</si>
  <si>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</si>
  <si>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</si>
  <si>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</si>
  <si>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Indicadores y métricas de seguridad de la información definidos.</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</si>
  <si>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</si>
  <si>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</si>
  <si>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</si>
  <si>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</si>
  <si>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</si>
  <si>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 xml:space="preserve">Avance en la implementación de la estrategia de transición de IPv4 a Ipv6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</si>
  <si>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</si>
  <si>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</si>
  <si>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</si>
  <si>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</si>
  <si>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</si>
  <si>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</si>
  <si>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</si>
  <si>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</si>
  <si>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Documento con el consolidado de las auditorías realizadas de acuerdo con el plan de auditorías,  revisado y aprobado por la alta dirección y verifique como se asegura que los hallazgos, brechas, debilidades y oportunidaes de mejora se subsanen, para asegurar la mejora continua.</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</si>
  <si>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</si>
  <si>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</si>
  <si>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</si>
  <si>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</si>
  <si>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</si>
  <si>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INSTRUMENTO DE IDENTIFICACIÓN DE LA LINEA BASE DE SEGURIDAD
HOJA LEVANTAMIENTO DE INFORMACIÓN</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</si>
  <si>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</si>
  <si>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</si>
  <si>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</si>
  <si>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</si>
  <si>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</si>
  <si>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</si>
  <si>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</si>
  <si>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</si>
  <si>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Plan</t>
  </si>
  <si>
    <t>Auditoría Interna Ejecución y Subsanación de hallazgos y brechas</t>
  </si>
  <si>
    <t>Gestión humana</t>
  </si>
  <si>
    <t>Selección e investigación de antecedentes</t>
  </si>
  <si>
    <t>Términos y condiciones del empleo</t>
  </si>
  <si>
    <t>Líder de Proceso 1</t>
  </si>
  <si>
    <t>PROCESO</t>
  </si>
  <si>
    <t>DESCRIPCIÓN DEL PROCESO</t>
  </si>
  <si>
    <t>Líder de Proceso 2</t>
  </si>
  <si>
    <t>Líder de Proceso 3</t>
  </si>
  <si>
    <t>Responsable de compras y adquisiciones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</si>
  <si>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</si>
  <si>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</si>
  <si>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</si>
  <si>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</si>
  <si>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</si>
  <si>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</si>
  <si>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</si>
  <si>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</si>
  <si>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</si>
  <si>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</si>
  <si>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</si>
  <si>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</si>
  <si>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</si>
  <si>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</si>
  <si>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</si>
  <si>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</si>
  <si>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</si>
  <si>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</si>
  <si>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</si>
  <si>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</si>
  <si>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</si>
  <si>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</si>
  <si>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</si>
  <si>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</si>
  <si>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</si>
  <si>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</si>
  <si>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</si>
  <si>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</si>
  <si>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</si>
  <si>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</si>
  <si>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</si>
  <si>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</si>
  <si>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</si>
  <si>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</si>
  <si>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</si>
  <si>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</si>
  <si>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</si>
  <si>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</si>
  <si>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</si>
  <si>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</si>
  <si>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</si>
  <si>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</si>
  <si>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</si>
  <si>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</si>
  <si>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</si>
  <si>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</si>
  <si>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</si>
  <si>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</si>
  <si>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</si>
  <si>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</si>
  <si>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</si>
  <si>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</si>
  <si>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</si>
  <si>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</si>
  <si>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</si>
  <si>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</si>
  <si>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</si>
  <si>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</si>
  <si>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</si>
  <si>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</si>
  <si>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</si>
  <si>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</si>
  <si>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</si>
  <si>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</si>
  <si>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</si>
  <si>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</si>
  <si>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</si>
  <si>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</si>
  <si>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</si>
  <si>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</si>
  <si>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</si>
  <si>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</si>
  <si>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INSTRUMENTO DE IDENTIFICACIÓN DE LA LINEA BASE DE SEGURIDAD ADMINISTRATIVA Y TÉCNICA
HOJA LEVANTAMIENTO DE INFORMACIÓN</t>
  </si>
  <si>
    <t>ID. ITEM</t>
  </si>
  <si>
    <t>CARGO</t>
  </si>
  <si>
    <t>ITEM</t>
  </si>
  <si>
    <t>DESCRIPCIÓN</t>
  </si>
  <si>
    <t xml:space="preserve">ISO </t>
  </si>
  <si>
    <t>MSPI</t>
  </si>
  <si>
    <t>CIBERSEGURIDAD</t>
  </si>
  <si>
    <t>PRUEBA</t>
  </si>
  <si>
    <t>EVIDENCIA</t>
  </si>
  <si>
    <t>BRECHA</t>
  </si>
  <si>
    <t>NIVEL DE CUMPLIMIENTO ANEXO A ISO 27001</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</si>
  <si>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</si>
  <si>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</si>
  <si>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</si>
  <si>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</si>
  <si>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</si>
  <si>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</si>
  <si>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</si>
  <si>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</si>
  <si>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</si>
  <si>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</si>
  <si>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</si>
  <si>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theme="1"/>
        <rFont val="Calibri"/>
        <family val="2"/>
        <scheme val="minor"/>
      </rPr>
      <t>Para la calificación tenga en cuenta que:</t>
    </r>
    <r>
      <rPr>
        <sz val="9"/>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</si>
  <si>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</si>
  <si>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</si>
  <si>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</si>
  <si>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</si>
  <si>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</si>
  <si>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</si>
  <si>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</si>
  <si>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</si>
  <si>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</si>
  <si>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</si>
  <si>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</si>
  <si>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</si>
  <si>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</si>
  <si>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</si>
  <si>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</si>
  <si>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</si>
  <si>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</si>
  <si>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</si>
  <si>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</si>
  <si>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</si>
  <si>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</si>
  <si>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</si>
  <si>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</si>
  <si>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</si>
  <si>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</si>
  <si>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</si>
  <si>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</si>
  <si>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</si>
  <si>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</si>
  <si>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</si>
  <si>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</si>
  <si>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</si>
  <si>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</si>
  <si>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</si>
  <si>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</si>
  <si>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</si>
  <si>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</si>
  <si>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</si>
  <si>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</si>
  <si>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</si>
  <si>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</si>
  <si>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</si>
  <si>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</si>
  <si>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</si>
  <si>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</si>
  <si>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</si>
  <si>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</si>
  <si>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</si>
  <si>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</si>
  <si>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</si>
  <si>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</si>
  <si>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</si>
  <si>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</si>
  <si>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</si>
  <si>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</si>
  <si>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</si>
  <si>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</si>
  <si>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</si>
  <si>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</si>
  <si>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</si>
  <si>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</si>
  <si>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</si>
  <si>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</si>
  <si>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</si>
  <si>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</si>
  <si>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</si>
  <si>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</si>
  <si>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</si>
  <si>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</si>
  <si>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</si>
  <si>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AD.3.1.2</t>
  </si>
  <si>
    <t>Los acuerdos contractuales con empleados y contratistas, deben establecer sus responsabilidades y las de la organización en cuanto a la seguridad de la información.</t>
  </si>
  <si>
    <t>A.7.1.2</t>
  </si>
  <si>
    <t>PR.DS-5</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</si>
  <si>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</si>
  <si>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</si>
  <si>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</si>
  <si>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</si>
  <si>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</si>
  <si>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</si>
  <si>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</si>
  <si>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</si>
  <si>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</si>
  <si>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</si>
  <si>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</si>
  <si>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</si>
  <si>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</si>
  <si>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</si>
  <si>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</si>
  <si>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</si>
  <si>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theme="1"/>
        <rFont val="Calibri"/>
        <family val="2"/>
        <scheme val="minor"/>
      </rPr>
      <t>Para la calificación tenga en cuenta que:</t>
    </r>
    <r>
      <rPr>
        <sz val="9"/>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9"/>
        <color theme="1"/>
        <rFont val="Calibri"/>
        <family val="2"/>
        <scheme val="minor"/>
      </rPr>
      <t>están en 20.</t>
    </r>
    <r>
      <rPr>
        <sz val="9"/>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theme="1"/>
        <rFont val="Calibri"/>
        <family val="2"/>
        <scheme val="minor"/>
      </rPr>
      <t>están en 40.</t>
    </r>
    <r>
      <rPr>
        <sz val="9"/>
        <color theme="1"/>
        <rFont val="Calibri"/>
        <family val="2"/>
        <scheme val="minor"/>
      </rPr>
      <t xml:space="preserve">
Si se han ejecutado los planes de toma de conciencia, comunicación y divulgación, de las políticas de
seguridad y privacidad de la información, aprobados por la alta Dirección,</t>
    </r>
    <r>
      <rPr>
        <b/>
        <sz val="9"/>
        <color theme="1"/>
        <rFont val="Calibri"/>
        <family val="2"/>
        <scheme val="minor"/>
      </rPr>
      <t xml:space="preserve"> están en 60.</t>
    </r>
    <r>
      <rPr>
        <sz val="9"/>
        <color theme="1"/>
        <rFont val="Calibri"/>
        <family val="2"/>
        <scheme val="minor"/>
      </rPr>
      <t xml:space="preserve">
</t>
    </r>
  </si>
  <si>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</si>
  <si>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</si>
  <si>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</si>
  <si>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</si>
  <si>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</si>
  <si>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</si>
  <si>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</si>
  <si>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</si>
  <si>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</si>
  <si>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</si>
  <si>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</si>
  <si>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</si>
  <si>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</si>
  <si>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</si>
  <si>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</si>
  <si>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</si>
  <si>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</si>
  <si>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</si>
  <si>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</si>
  <si>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</si>
  <si>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</si>
  <si>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</si>
  <si>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</si>
  <si>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</si>
  <si>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theme="1"/>
        <rFont val="Calibri"/>
        <family val="2"/>
        <scheme val="minor"/>
      </rPr>
      <t xml:space="preserve">Tenga en cuenta para la calificación:
</t>
    </r>
    <r>
      <rPr>
        <sz val="9"/>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</si>
  <si>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</si>
  <si>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</si>
  <si>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</si>
  <si>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</si>
  <si>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</si>
  <si>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</si>
  <si>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</si>
  <si>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</si>
  <si>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</si>
  <si>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</si>
  <si>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</si>
  <si>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</si>
  <si>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</si>
  <si>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</si>
  <si>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</si>
  <si>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</si>
  <si>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</si>
  <si>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</si>
  <si>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</si>
  <si>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</si>
  <si>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</si>
  <si>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</si>
  <si>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</si>
  <si>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</si>
  <si>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</si>
  <si>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</si>
  <si>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</si>
  <si>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</si>
  <si>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</si>
  <si>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</si>
  <si>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</si>
  <si>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</si>
  <si>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</si>
  <si>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</si>
  <si>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</si>
  <si>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</si>
  <si>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</si>
  <si>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</si>
  <si>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</si>
  <si>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</si>
  <si>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</si>
  <si>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</si>
  <si>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</si>
  <si>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</si>
  <si>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</si>
  <si>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</si>
  <si>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</si>
  <si>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</si>
  <si>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</si>
  <si>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</si>
  <si>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</si>
  <si>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</si>
  <si>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</si>
  <si>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</si>
  <si>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</si>
  <si>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</si>
  <si>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</si>
  <si>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</si>
  <si>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</si>
  <si>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</si>
  <si>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</si>
  <si>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</si>
  <si>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</si>
  <si>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theme="1"/>
        <rFont val="Calibri"/>
        <family val="2"/>
        <scheme val="minor"/>
      </rPr>
      <t>Tenga en cuenta para la calificación:</t>
    </r>
    <r>
      <rPr>
        <sz val="9"/>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theme="1"/>
        <rFont val="Calibri"/>
        <family val="2"/>
        <scheme val="minor"/>
      </rPr>
      <t>, están en 40.</t>
    </r>
    <r>
      <rPr>
        <sz val="9"/>
        <color theme="1"/>
        <rFont val="Calibri"/>
        <family val="2"/>
        <scheme val="minor"/>
      </rPr>
      <t xml:space="preserve">
2) Si se reconoce la importancia de ampliar los planes de continuidad de del negocio a otros procesos, pero aun no se pueden incluir ni trabajar con ellos, </t>
    </r>
    <r>
      <rPr>
        <b/>
        <sz val="9"/>
        <color theme="1"/>
        <rFont val="Calibri"/>
        <family val="2"/>
        <scheme val="minor"/>
      </rPr>
      <t>están en 60.</t>
    </r>
    <r>
      <rPr>
        <sz val="9"/>
        <color theme="1"/>
        <rFont val="Calibri"/>
        <family val="2"/>
        <scheme val="minor"/>
      </rPr>
      <t xml:space="preserve">
</t>
    </r>
  </si>
  <si>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</si>
  <si>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</si>
  <si>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</si>
  <si>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</si>
  <si>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</si>
  <si>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</si>
  <si>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</si>
  <si>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</si>
  <si>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</si>
  <si>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</si>
  <si>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</si>
  <si>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</si>
  <si>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</si>
  <si>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</si>
  <si>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</si>
  <si>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</si>
  <si>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</si>
  <si>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</si>
  <si>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</si>
  <si>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</si>
  <si>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</si>
  <si>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</si>
  <si>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</si>
  <si>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</si>
  <si>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</si>
  <si>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</si>
  <si>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</si>
  <si>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</si>
  <si>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AD.6.1.2</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</si>
  <si>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</si>
  <si>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</si>
  <si>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</si>
  <si>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</si>
  <si>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</si>
  <si>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</si>
  <si>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</si>
  <si>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</si>
  <si>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</si>
  <si>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</si>
  <si>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</si>
  <si>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</si>
  <si>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</si>
  <si>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</si>
  <si>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AD.6.1.5</t>
  </si>
  <si>
    <t>n/a</t>
  </si>
  <si>
    <t>Reglamentación de controles criptográficos.</t>
  </si>
  <si>
    <t>A.18.1.5</t>
  </si>
  <si>
    <t>AD.6.2</t>
  </si>
  <si>
    <t xml:space="preserve">A.18.2 </t>
  </si>
  <si>
    <t>AD.6.2.1</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</si>
  <si>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</si>
  <si>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</si>
  <si>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</si>
  <si>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</si>
  <si>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</si>
  <si>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</si>
  <si>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</si>
  <si>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</si>
  <si>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</si>
  <si>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</si>
  <si>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</si>
  <si>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</si>
  <si>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</si>
  <si>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</si>
  <si>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</si>
  <si>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</si>
  <si>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</si>
  <si>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</si>
  <si>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</si>
  <si>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</si>
  <si>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</si>
  <si>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</si>
  <si>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ENTIDADEVALUADA</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</si>
  <si>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</si>
  <si>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</si>
  <si>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</si>
  <si>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</si>
  <si>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</si>
  <si>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</si>
  <si>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</si>
  <si>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</si>
  <si>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</si>
  <si>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</si>
  <si>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</si>
  <si>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t>T.1.1.2</t>
  </si>
  <si>
    <t>Acceso a redes y a servicios en red</t>
  </si>
  <si>
    <t>Se debe permitir acceso de los usuarios a la red y a los servicios de red para los que hayan sido autorizados específicamente.</t>
  </si>
  <si>
    <t>A.9.1.2</t>
  </si>
  <si>
    <t>PR.AC-4
PR.DS-5
PR.PT-3</t>
  </si>
  <si>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</si>
  <si>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</si>
  <si>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</si>
  <si>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</si>
  <si>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</si>
  <si>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</si>
  <si>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</si>
  <si>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</si>
  <si>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</si>
  <si>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</si>
  <si>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</si>
  <si>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</si>
  <si>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</si>
  <si>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</si>
  <si>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</si>
  <si>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</si>
  <si>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</si>
  <si>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</si>
  <si>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</si>
  <si>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</si>
  <si>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</si>
  <si>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</si>
  <si>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</si>
  <si>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</si>
  <si>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</si>
  <si>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</si>
  <si>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</si>
  <si>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</si>
  <si>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</si>
  <si>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</si>
  <si>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</si>
  <si>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</si>
  <si>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</si>
  <si>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</si>
  <si>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</si>
  <si>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</si>
  <si>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</si>
  <si>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</si>
  <si>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</si>
  <si>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</si>
  <si>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</si>
  <si>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</si>
  <si>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</si>
  <si>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</si>
  <si>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</si>
  <si>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</si>
  <si>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</si>
  <si>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</si>
  <si>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</si>
  <si>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</si>
  <si>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</si>
  <si>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</si>
  <si>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</si>
  <si>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</si>
  <si>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</si>
  <si>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</si>
  <si>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</si>
  <si>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</si>
  <si>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</si>
  <si>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</si>
  <si>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</si>
  <si>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</si>
  <si>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</si>
  <si>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</si>
  <si>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</si>
  <si>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</si>
  <si>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</si>
  <si>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</si>
  <si>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</si>
  <si>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</si>
  <si>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</si>
  <si>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</si>
  <si>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</si>
  <si>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</si>
  <si>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</si>
  <si>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</si>
  <si>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</si>
  <si>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</si>
  <si>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</si>
  <si>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</si>
  <si>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</si>
  <si>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</si>
  <si>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</si>
  <si>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</si>
  <si>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</si>
  <si>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</si>
  <si>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</si>
  <si>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</si>
  <si>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</si>
  <si>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</si>
  <si>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</si>
  <si>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</si>
  <si>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</si>
  <si>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</si>
  <si>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</si>
  <si>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</si>
  <si>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</si>
  <si>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</si>
  <si>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</si>
  <si>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</si>
  <si>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</si>
  <si>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</si>
  <si>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</si>
  <si>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</si>
  <si>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</si>
  <si>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</si>
  <si>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</si>
  <si>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</si>
  <si>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</si>
  <si>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</si>
  <si>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</si>
  <si>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</si>
  <si>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</si>
  <si>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</si>
  <si>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</si>
  <si>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</si>
  <si>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</si>
  <si>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</si>
  <si>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</si>
  <si>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</si>
  <si>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</si>
  <si>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</si>
  <si>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</si>
  <si>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</si>
  <si>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</si>
  <si>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</si>
  <si>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</si>
  <si>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</si>
  <si>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</si>
  <si>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</si>
  <si>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</si>
  <si>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</si>
  <si>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</si>
  <si>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</si>
  <si>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</si>
  <si>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</si>
  <si>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</si>
  <si>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</si>
  <si>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</si>
  <si>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</si>
  <si>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</si>
  <si>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</si>
  <si>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</si>
  <si>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</si>
  <si>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</si>
  <si>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</si>
  <si>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</si>
  <si>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</si>
  <si>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</si>
  <si>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</si>
  <si>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</si>
  <si>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</si>
  <si>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</si>
  <si>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</si>
  <si>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</si>
  <si>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</si>
  <si>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</si>
  <si>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</si>
  <si>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</si>
  <si>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</si>
  <si>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</si>
  <si>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</si>
  <si>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</si>
  <si>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</si>
  <si>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</si>
  <si>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</si>
  <si>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</si>
  <si>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</si>
  <si>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</si>
  <si>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</si>
  <si>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</si>
  <si>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</si>
  <si>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</si>
  <si>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</si>
  <si>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</si>
  <si>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</si>
  <si>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</si>
  <si>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</si>
  <si>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</si>
  <si>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</si>
  <si>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</si>
  <si>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</si>
  <si>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</si>
  <si>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</si>
  <si>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</si>
  <si>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</si>
  <si>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</si>
  <si>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</si>
  <si>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</si>
  <si>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</si>
  <si>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</si>
  <si>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</si>
  <si>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</si>
  <si>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</si>
  <si>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</si>
  <si>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</si>
  <si>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</si>
  <si>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</si>
  <si>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</si>
  <si>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</si>
  <si>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</si>
  <si>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</si>
  <si>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</si>
  <si>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</si>
  <si>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</si>
  <si>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</si>
  <si>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</si>
  <si>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</si>
  <si>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</si>
  <si>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</si>
  <si>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</si>
  <si>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</si>
  <si>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</si>
  <si>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</si>
  <si>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</si>
  <si>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</si>
  <si>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</si>
  <si>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</si>
  <si>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</si>
  <si>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</si>
  <si>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</si>
  <si>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</si>
  <si>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</si>
  <si>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</si>
  <si>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</si>
  <si>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</si>
  <si>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</si>
  <si>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</si>
  <si>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</si>
  <si>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</si>
  <si>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</si>
  <si>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</si>
  <si>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</si>
  <si>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</si>
  <si>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</si>
  <si>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</si>
  <si>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</si>
  <si>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</si>
  <si>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</si>
  <si>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</si>
  <si>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</si>
  <si>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</si>
  <si>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</si>
  <si>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</si>
  <si>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</si>
  <si>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</si>
  <si>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</si>
  <si>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</si>
  <si>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</si>
  <si>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</si>
  <si>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</si>
  <si>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</si>
  <si>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</si>
  <si>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</si>
  <si>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</si>
  <si>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</si>
  <si>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</si>
  <si>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</si>
  <si>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</si>
  <si>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</si>
  <si>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</si>
  <si>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</si>
  <si>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</si>
  <si>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</si>
  <si>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</si>
  <si>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T.4.6.2</t>
  </si>
  <si>
    <t>Se debe establecer e implementar las reglas para la instalación de software por parte de los usuarios.</t>
  </si>
  <si>
    <t xml:space="preserve">A.12.6.2 </t>
  </si>
  <si>
    <t>Revisar las restricciones y las reglas para la instalación de software por parte de los usuarios.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</si>
  <si>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</si>
  <si>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</si>
  <si>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</si>
  <si>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</si>
  <si>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</si>
  <si>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</si>
  <si>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</si>
  <si>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</si>
  <si>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</si>
  <si>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</si>
  <si>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</si>
  <si>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</si>
  <si>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</si>
  <si>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</si>
  <si>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</si>
  <si>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</si>
  <si>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</si>
  <si>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</si>
  <si>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</si>
  <si>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</si>
  <si>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</si>
  <si>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</si>
  <si>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</si>
  <si>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</si>
  <si>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</si>
  <si>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</si>
  <si>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</si>
  <si>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</si>
  <si>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</si>
  <si>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</si>
  <si>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</si>
  <si>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</si>
  <si>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</si>
  <si>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</si>
  <si>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</si>
  <si>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</si>
  <si>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</si>
  <si>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</si>
  <si>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</si>
  <si>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</si>
  <si>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</si>
  <si>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</si>
  <si>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</si>
  <si>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</si>
  <si>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</si>
  <si>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</si>
  <si>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</si>
  <si>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</si>
  <si>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</si>
  <si>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</si>
  <si>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</si>
  <si>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</si>
  <si>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</si>
  <si>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</si>
  <si>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</si>
  <si>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</si>
  <si>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</si>
  <si>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</si>
  <si>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</si>
  <si>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</si>
  <si>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</si>
  <si>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</si>
  <si>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</si>
  <si>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</si>
  <si>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</si>
  <si>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</si>
  <si>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</si>
  <si>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</si>
  <si>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</si>
  <si>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</si>
  <si>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</si>
  <si>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</si>
  <si>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</si>
  <si>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</si>
  <si>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</si>
  <si>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</si>
  <si>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</si>
  <si>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</si>
  <si>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</si>
  <si>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</si>
  <si>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</si>
  <si>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</si>
  <si>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</si>
  <si>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</si>
  <si>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</si>
  <si>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</si>
  <si>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</si>
  <si>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</si>
  <si>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</si>
  <si>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</si>
  <si>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</si>
  <si>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</si>
  <si>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</si>
  <si>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</si>
  <si>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</si>
  <si>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</si>
  <si>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</si>
  <si>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</si>
  <si>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</si>
  <si>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</si>
  <si>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</si>
  <si>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</si>
  <si>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</si>
  <si>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</si>
  <si>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</si>
  <si>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</si>
  <si>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</si>
  <si>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</si>
  <si>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</si>
  <si>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</si>
  <si>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</si>
  <si>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</si>
  <si>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</si>
  <si>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</si>
  <si>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</si>
  <si>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</si>
  <si>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</si>
  <si>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</si>
  <si>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</si>
  <si>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</si>
  <si>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</si>
  <si>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</si>
  <si>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</si>
  <si>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</si>
  <si>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</si>
  <si>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</si>
  <si>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</si>
  <si>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</si>
  <si>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</si>
  <si>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</si>
  <si>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</si>
  <si>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</si>
  <si>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</si>
  <si>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</si>
  <si>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</si>
  <si>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</si>
  <si>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</si>
  <si>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</si>
  <si>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</si>
  <si>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</si>
  <si>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</si>
  <si>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</si>
  <si>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</si>
  <si>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</si>
  <si>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</si>
  <si>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</si>
  <si>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</si>
  <si>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</si>
  <si>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</si>
  <si>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</si>
  <si>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</si>
  <si>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</si>
  <si>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</si>
  <si>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</si>
  <si>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</si>
  <si>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</si>
  <si>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</si>
  <si>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</si>
  <si>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</si>
  <si>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</si>
  <si>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</si>
  <si>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T.7.1.5</t>
  </si>
  <si>
    <t>Respuesta a incidentes de seguridad de la información</t>
  </si>
  <si>
    <t>Se debe dar respuesta a los incidentes de seguridad de la información de acuerdo con procedimientos documentados.</t>
  </si>
  <si>
    <t xml:space="preserve">A.16.1.5 </t>
  </si>
  <si>
    <t>RS.RP-1
RS.AN-1
RS.MI-2
RC.RP-1
RC.RP-1</t>
  </si>
  <si>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</si>
  <si>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</si>
  <si>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</si>
  <si>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</si>
  <si>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</si>
  <si>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</si>
  <si>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</si>
  <si>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</si>
  <si>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</si>
  <si>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</si>
  <si>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</si>
  <si>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</si>
  <si>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</si>
  <si>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</si>
  <si>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</si>
  <si>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</si>
  <si>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</si>
  <si>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</si>
  <si>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</si>
  <si>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</si>
  <si>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</si>
  <si>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</si>
  <si>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</si>
  <si>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</si>
  <si>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</si>
  <si>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</si>
  <si>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</si>
  <si>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</si>
  <si>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</si>
  <si>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</si>
  <si>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</si>
  <si>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</si>
  <si>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</si>
  <si>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</si>
  <si>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</si>
  <si>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</si>
  <si>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</si>
  <si>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</si>
  <si>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</si>
  <si>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P.10</t>
  </si>
  <si>
    <t xml:space="preserve">Las razones de que se requiera el cambio del protocolo de V4 a V6, se resumen a continuación:
1) Debido al aumento de la utilización de las redes de telecomunicaciones las direcciones de internet que permiten establecer conexiones para cada elementos conectado a la red, conocidas como  direcciones IP (Internet Protocol Versión 4), han entrado en una fase de agotamiento.
2) Mejora de la seguridad de la red en virtud de la arquitectura del nuevo protocolo y sus servicio.
En esta etapa se requiere hacer un diagnóstico que ayude a definir el plan y la estrategia para la transición entre los dos protocolos.
</t>
  </si>
  <si>
    <t xml:space="preserve">Verifique:
1) El Inventario de TI (Hardware, software) levantado
2) El análisis de la infraestructura actual de red de comunicaciones, recomendaciones para adquisición de elementos de comunicaciones, cómputo y almacenamiento, compatibles con el protocolo IPv6
3) El Protocolo de pruebas de validación de aplicativos, comunicaciones y bases de datos, el plan de seguridad y coexistencia de los protocolos. Plan de manejo de excepciones e informe de preparación de los sistemas de comunicaciones, bases de datos y aplicaciones. 
4) El Plan de trabajo para la transición de los servicios tecnológicos de la Entidad de IPv4 a IPv6
5) La validación de estado actual de los sistemas de información y comunicaciones y la interfaz entre ellos y revisión de los RFC correspondientes. 
6) La identificación de esquemas de seguridad de la información y seguridad de los sistemas de comunicaciones 
7) Plan de capacitación en IPv6 a los funcionarios de las Áreas de TI de las Entidades y plan de sensibilización al total de funcionarios de las Entidades. 
</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</si>
  <si>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</si>
  <si>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</si>
  <si>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</si>
  <si>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</si>
  <si>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</si>
  <si>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</si>
  <si>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</si>
  <si>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</si>
  <si>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</si>
  <si>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I.3</t>
  </si>
  <si>
    <t>Porcentaje de avance en la ejecución de los planes de tratamiento</t>
  </si>
  <si>
    <t>Verifique los compromisos de avance en el plan de tratamiento de riesgos y el grado de cumplimiento de los mismos y genere un dato con el porcentaje de avance.</t>
  </si>
  <si>
    <t>I.4</t>
  </si>
  <si>
    <t>Porcentaje de avance en la ejecución de la de estrategia de transición de IPv4 a IPv6</t>
  </si>
  <si>
    <t xml:space="preserve">Verifique:
1) De acuerdo al informe de plan detallado de implementación del nuevo protocolo la Habilitación direccionamiento IPv6 para cada uno de los componentes de hardware y software.
2) Solicite el documento con todas las configuraciones del del nuevo protocolo realizadas y revise:
a. La Configuración de servicios de DNS, DHCP, Seguridad, VPN, servicios WEB,
b. La Configuración del protocolo IPv6 en Aplicativos, Sistemas de Comunicaciones, Sistemas de Almacenamiento. 
3) La activación de políticas de seguridad de IPv6 en los equipos de seguridad y comunicaciones que posea cada entidad de acuerdo con los RFC de seguridad en IPv6. 
4) La forma como se realizó la coordinación con el (los) proveedor (es) de servicios de Internet para lograr la conectividad integral en IPv6 hacia el exterior. 
5) El Informe de resultados de las pruebas realizadas a nivel de comunicaciones, de aplicaciones y sistemas de almacenamiento. 
</t>
  </si>
  <si>
    <t>I.5</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</si>
  <si>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</si>
  <si>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</si>
  <si>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</si>
  <si>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</si>
  <si>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</si>
  <si>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</si>
  <si>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</si>
  <si>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</si>
  <si>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</si>
  <si>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</si>
  <si>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</si>
  <si>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</si>
  <si>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</si>
  <si>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</si>
  <si>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</si>
  <si>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</si>
  <si>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</si>
  <si>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</si>
  <si>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</si>
  <si>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</si>
  <si>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</si>
  <si>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</si>
  <si>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</si>
  <si>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</si>
  <si>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</si>
  <si>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</si>
  <si>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</si>
  <si>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</si>
  <si>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</si>
  <si>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</si>
  <si>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</si>
  <si>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</si>
  <si>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</si>
  <si>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</si>
  <si>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1) Si Se identifican en forma general los activos de información de la Entidad, estan en 40.
2) Si se cuenta con un inventario de activos de información física y lógica de toda la entidad, documentado y firmado por la alta dirección, estan en 60.
3) Si se revisa y monitorean periódicamente los activos de información de la entidad, estan en 80.</t>
  </si>
  <si>
    <t>Administrativas</t>
  </si>
  <si>
    <t>Se clasifican los activos de información lógicos y físicos de la Entidad.</t>
  </si>
  <si>
    <t>1. Si Los funcionarios de la Entidad no tienen conciencia de la seguridad y privacidad de la información y se han diseñado programas para los funcionarios de conciencia y comunicación, de las políticas de seguridad y privacidad de la información, estan en 20.
2. Si se observa en los funcionarios una conciencia de seguridad y privacidad de la información y los planes de toma de conciencia y comunicación, de las políticas de seguridad y privacidad de la información, estan aprobados y documentados, por la alta Dirección, estan en 40.
3. Si se han ejecutado los planes de toma de conciencia, comunicación y divulgación, de las políticas de seguridad y privacidad de la información, aprobados por la alta Dirección, , estan en 60.</t>
  </si>
  <si>
    <t>Existe la necesidad de implementar el Modelo de Seguridad y Privacidad de la Información, para definir políticas, procesos y procedimientos claros para dar una respuesta proactiva a las amenazas que se presenten en la Entidad.</t>
  </si>
  <si>
    <t>PHVA</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</si>
  <si>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</si>
  <si>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</si>
  <si>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R5</t>
  </si>
  <si>
    <t>1. Si se empiezan a definir las políticas de seguridad y privacidad de la información basada en el Modelo de Seguridad y Privacidad de la Información, estan en 20.
2. Si se revisan y se aprueban las políticas de seguridad y privacidad de la información, , estan en 40.
3. Si se divulgan las políticas de seguridad y privacidad de la información,  estan en 60.</t>
  </si>
  <si>
    <t>Establecer y documentar el alcance, limites, política, procedimientos, roles y responsabilidades y del Modelo de Seguridad y Privacidad de la Información.</t>
  </si>
  <si>
    <t>Determinar el impacto que generan los eventos que atenten contra la integridad, disponibilidad y confidencialidad de la información de la Entidad.</t>
  </si>
  <si>
    <t>Tecnicas</t>
  </si>
  <si>
    <t>R9</t>
  </si>
  <si>
    <t xml:space="preserve">Aprobación de la alta dirección, documentada y firmada, para la Implementación del Modelo de Seguridad y Privacidad de la Información. </t>
  </si>
  <si>
    <t>Identificar los riesgos asociados con la información, físicos, lógicos, identificando sus vulnerabilidades y amenazas.</t>
  </si>
  <si>
    <t>1) Si se elaboran  informes de TODOS los incidentes de seguridad y privacidad de la información, TODOS estan documentados e incluidos en el plan de mejoramiento continuo.Se definen los controles y medidas necesarias para disminuir los incidentes y prevenir su ocurrencia en el futuro, estan en 40.
2) Si los controles y medidas identificados para disminuir los incidentes fueron implementados, estan en 60.</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</si>
  <si>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estan en 40.
2. Si se han divulgado e implementado los controles físicos y lógicos que wse han definido en la entidad, con los cuales se busca preservar la seguridad y privacidad de la información, estan en 60.</t>
  </si>
  <si>
    <t xml:space="preserve">Si existen planes de continuidad del negocio que contemplen los procesos críticos de la Entidad que garanticen la continuidad de los mismos. Se documentantan y protegen adecuadamente los planes de continuidad del negocio de la Entidad, este de estar documentado y firmado, por la alta Dirección, estan en 40.
Si se reconoce la importancia de ampliar los planes de continuidade del negocio a otros procesos, pero aun no se pueden incluir ni trabajar con ellos, estan en 60.
</t>
  </si>
  <si>
    <t>Los roles de seguridad y privacidad de la información están bien definidos y se lleva un registro de las actividades de cada uno.</t>
  </si>
  <si>
    <t>Dispositivos para movilidad y teletrabajo</t>
  </si>
  <si>
    <t>Protección contra código malicioso</t>
  </si>
  <si>
    <t>Copias de seguridad</t>
  </si>
  <si>
    <t>Gestión de la vulnerabilidad técnica</t>
  </si>
  <si>
    <t>Seguridad ligada a los recursos humanos, antes de la contratación</t>
  </si>
  <si>
    <t>Seguridad ligada a los recursos humanos, durante la contratación</t>
  </si>
  <si>
    <t>Seguridad ligada a los recursos humanos, al cese o cambio de puesto de trabajo</t>
  </si>
  <si>
    <t>Requisitos de negocio para el control de accesos.</t>
  </si>
  <si>
    <t>Responsabilidades del usuario frente al control de accesos</t>
  </si>
  <si>
    <t>Seguridad física y ambiental en áreas seguras</t>
  </si>
  <si>
    <t>Seguridad física y ambiental de los equipos</t>
  </si>
  <si>
    <t>Responsabilidades y procedimientos de operación</t>
  </si>
  <si>
    <t>Seguridad en la operativa, control del software en explotación</t>
  </si>
  <si>
    <t>Gestión de la seguridad en las redes.</t>
  </si>
  <si>
    <t>Intercambio de información con partes externas</t>
  </si>
  <si>
    <t>Adquisición, desarrollo y mantenimiento de los sistemas de información, requisitos de seguridad de los sistemas de información.</t>
  </si>
  <si>
    <t>Adquisición, desarrollo y mantenimiento de los sistemas de información, seguridad en los procesos de desarrollo y soporte.</t>
  </si>
  <si>
    <t>Adquisición, desarrollo y mantenimiento de los sistemas de información, datos de prueba.</t>
  </si>
  <si>
    <t>Gestión de incidentes en la seguridad de la información, notificación de los eventos de seguridad de la información.</t>
  </si>
  <si>
    <t>Gestión de incidentes en la seguridad de la información, notificación de puntos débiles de la seguridad.</t>
  </si>
  <si>
    <t>Gestión de incidentes en la seguridad de la información, recopilación de evidencias.</t>
  </si>
  <si>
    <t>Implantación de la continuidad de la seguridad de la información.</t>
  </si>
  <si>
    <t>Seguridad de la información en las relaciones con suministradores.</t>
  </si>
  <si>
    <t>Gestión de la prestación del servicio por suministradores.</t>
  </si>
  <si>
    <t>Se implementa el plan de tratamiento de riesgos y las medidas necesarias para mitigar la materialización de las amenazas.</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</si>
  <si>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</si>
  <si>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Se realizan pruebas de manera sistemática a los controles, para determinar si están funcionando de manera adecuada. Se deben generar informes del desempeño de la operación del MSPI, con la revisión y verificación continua de los controles implementados. Tambien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</si>
  <si>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1) Se realizan pruebas y ventanas de mantenimiento (simulacro), para determinar la efectividad de los planes de respuesta de incidentes, es 60.
2) Si La Entidad aprende continuamente sobre los incidentes de seguridad presentados, es 80.</t>
  </si>
  <si>
    <t>Se realizan pruebas a las aplicaciones o software desarrollado “in house” para determinar que umplen con los requisitos de seguridad y privacidad de la información</t>
  </si>
  <si>
    <t>Registro de actividades en seguridad (bitácora operativa).</t>
  </si>
  <si>
    <t>1) Elaboración de planes de mejora es 60
2) Se implementan las acciones correctivas y planes de mejora es 80</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</si>
  <si>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</si>
  <si>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Gestión de acceso de usuario.</t>
  </si>
  <si>
    <t xml:space="preserve">T.1.2 </t>
  </si>
  <si>
    <t>Control de acceso a sistemas y aplicaciones</t>
  </si>
  <si>
    <t>Controles Criptográficos</t>
  </si>
  <si>
    <t>Consideraciones de las auditorías de los sistemas de información.</t>
  </si>
  <si>
    <r>
      <t>Seguridad en la operativa,</t>
    </r>
    <r>
      <rPr>
        <b/>
        <sz val="11"/>
        <color theme="1"/>
        <rFont val="Calibri"/>
        <family val="2"/>
        <scheme val="minor"/>
      </rPr>
      <t xml:space="preserve"> </t>
    </r>
    <r>
      <rPr>
        <sz val="11"/>
        <color theme="1"/>
        <rFont val="Calibri"/>
        <family val="2"/>
        <scheme val="minor"/>
      </rPr>
      <t>registro de actividad y supervisión.</t>
    </r>
  </si>
  <si>
    <t>Cumplimiento de los requisitos legales y contractuales.</t>
  </si>
  <si>
    <t>FUNCIÓN NIST</t>
  </si>
  <si>
    <t>SUBCATEGORIA NIST</t>
  </si>
  <si>
    <t>CONTROL ANEXO A ISO 27001</t>
  </si>
  <si>
    <t xml:space="preserve">CALIFICACIÓN </t>
  </si>
  <si>
    <t>DE.AE-1, DE.AE-3, DE.AE-4, DE.AE-5</t>
  </si>
  <si>
    <t>La detección de actividades anómalas se realiza oportunamente y se entiende el impacto potencial de los eventos:
1) Se establece y gestiona una linea base de las operaciones de red, los flujos de datos esperados para usuarios y sistemas.
2) Se agregan y correlacionan datos de eventso de multiples fuentes y sensores.
3) Se determina el impacto de los eventos
4) Se han establecido los umbrales de alerta de los incidentes.</t>
  </si>
  <si>
    <t>DE.AE-1</t>
  </si>
  <si>
    <t>La efectividad de las tecnologías de protección se comparte con las partes autorizadas y apropiadas.</t>
  </si>
  <si>
    <t>ID.BE-2</t>
  </si>
  <si>
    <t>ID.GV-4</t>
  </si>
  <si>
    <t>RS.CO-4, RS.CO-5</t>
  </si>
  <si>
    <t>Las actividades de respuesta son coordinadas con las partes interesadas tanto internas como externas, segun sea apropiado, para incluir soporte externo de entidades o agencias estatales o legales.:
1) Los planes de respuesta a incidentes estan coordinados con las partes interesadas de manera consistente.
2) De manera voluntaria se comparte información con partes interesadas externas para alcanzar una conciencia más amplia de la situación de ciberseguridad.</t>
  </si>
  <si>
    <t>RC.CO-1, RC.CO-2, RC.CO-3</t>
  </si>
  <si>
    <t>Las actividades de restauración son coordinadas con las partes internas y externas, como los centros de coordinación, provedores de servicios de Internet, los dueños de los sistemas atacados, las víctimas, otros CSIRT, y proveedores.:
1) Se gestionan las comunicaciones hacia el público.
2) Se procura la no afectación de la reputación o la reparación de la misma.
3) Las actividasdes de recuperación son comunicadas a las partes interesadas internas y a los grupos de gerentes y directores.</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</si>
  <si>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</si>
  <si>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</si>
  <si>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</si>
  <si>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</si>
  <si>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</si>
  <si>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</si>
  <si>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</si>
  <si>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</si>
  <si>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</si>
  <si>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</si>
  <si>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</si>
  <si>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</si>
  <si>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busqueda de eventos como personal no autorizado, u otros eventos relacionados con  conecciones, dispositivos y software. </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</si>
  <si>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</si>
  <si>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</si>
  <si>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</si>
  <si>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</si>
  <si>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</si>
  <si>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</si>
  <si>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</si>
  <si>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</si>
  <si>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</si>
  <si>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</si>
  <si>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</si>
  <si>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</si>
  <si>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</si>
  <si>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</si>
  <si>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</si>
  <si>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</si>
  <si>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</si>
  <si>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</si>
  <si>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</si>
  <si>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</si>
  <si>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</si>
  <si>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</si>
  <si>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</si>
  <si>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</si>
  <si>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</si>
  <si>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</si>
  <si>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</si>
  <si>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</si>
  <si>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</si>
  <si>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</si>
  <si>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</si>
  <si>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</si>
  <si>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</si>
  <si>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</si>
  <si>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</si>
  <si>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</si>
  <si>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</si>
  <si>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</si>
  <si>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</si>
  <si>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</si>
  <si>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</si>
  <si>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</si>
  <si>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</si>
  <si>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</si>
  <si>
    <t>FTIC-LP-09-15
INSTRUMENTO DE IDENTIFICACIÓN DE LA LINEA BASE DE SEGURIDAD ADMINISTRATIVA Y TÉCNICA
HOJA LEVANTAMIENTO DE INFORMACIÓN</t>
  </si>
  <si>
    <t>ID REQUISITO</t>
  </si>
  <si>
    <t>R1</t>
  </si>
  <si>
    <t>R2</t>
  </si>
  <si>
    <t>R3</t>
  </si>
  <si>
    <t>R4</t>
  </si>
  <si>
    <t>R6</t>
  </si>
  <si>
    <t>R7</t>
  </si>
  <si>
    <t>R8</t>
  </si>
  <si>
    <t>LIMITE DE MADUREZ INICIAL</t>
  </si>
  <si>
    <t>R10</t>
  </si>
  <si>
    <t>R11</t>
  </si>
  <si>
    <t>R12</t>
  </si>
  <si>
    <t>R13</t>
  </si>
  <si>
    <t>R14</t>
  </si>
  <si>
    <t>R15</t>
  </si>
  <si>
    <t>R16</t>
  </si>
  <si>
    <t>R17</t>
  </si>
  <si>
    <t>R18</t>
  </si>
  <si>
    <t>R19</t>
  </si>
  <si>
    <t>LIMITE DE MADUREZ GESTIONADO</t>
  </si>
  <si>
    <t>R20</t>
  </si>
  <si>
    <t>R21</t>
  </si>
  <si>
    <t>R22</t>
  </si>
  <si>
    <t>R23</t>
  </si>
  <si>
    <t>R24</t>
  </si>
  <si>
    <t>R25</t>
  </si>
  <si>
    <t>R26</t>
  </si>
  <si>
    <t>R27</t>
  </si>
  <si>
    <t>R28</t>
  </si>
  <si>
    <t>R29</t>
  </si>
  <si>
    <t>R30</t>
  </si>
  <si>
    <t>R31</t>
  </si>
  <si>
    <t>R32</t>
  </si>
  <si>
    <t>R33</t>
  </si>
  <si>
    <t>R34</t>
  </si>
  <si>
    <t>R35</t>
  </si>
  <si>
    <t>R36</t>
  </si>
  <si>
    <t>R37</t>
  </si>
  <si>
    <t>R38</t>
  </si>
  <si>
    <t>R39</t>
  </si>
  <si>
    <t>R40</t>
  </si>
  <si>
    <t>LIMITE DE MADUREZ DEFINIDO</t>
  </si>
  <si>
    <t>R41</t>
  </si>
  <si>
    <t>R42</t>
  </si>
  <si>
    <t>R43</t>
  </si>
  <si>
    <t>R44</t>
  </si>
  <si>
    <t>R45</t>
  </si>
  <si>
    <t>R46</t>
  </si>
  <si>
    <t>R47</t>
  </si>
  <si>
    <t>R48</t>
  </si>
  <si>
    <t>R49</t>
  </si>
  <si>
    <t>R50</t>
  </si>
  <si>
    <t>R51</t>
  </si>
  <si>
    <t>R52</t>
  </si>
  <si>
    <t>R53</t>
  </si>
  <si>
    <t>LIMITE DE MADUREZ GESTIONADO CUANTITATIVAMENTE</t>
  </si>
  <si>
    <t>R55</t>
  </si>
  <si>
    <t>LIMITE DE MADUREZ OPTIMIZADO</t>
  </si>
  <si>
    <t>ID/ITEM</t>
  </si>
  <si>
    <t>3.1 INSTRUMENTO DE EVALUACIÓN: Nivel de cumplimiento de acuerdo al ciglo PHVA del modelo de seguridad</t>
  </si>
  <si>
    <t>Respecto al modelo de seguridad</t>
  </si>
  <si>
    <t>Para entidades de orden nacional obligadas</t>
  </si>
  <si>
    <t>Para entidades de orden territorial A</t>
  </si>
  <si>
    <t>NIVEL</t>
  </si>
  <si>
    <t>CUMPLE?</t>
  </si>
  <si>
    <t>OPTIMIZADO</t>
  </si>
  <si>
    <t>GESTIONADO
CUANTITATIVAMENTE</t>
  </si>
  <si>
    <t xml:space="preserve"> DEFINIDO</t>
  </si>
  <si>
    <t>GESTIONADO</t>
  </si>
  <si>
    <t>INICIAL</t>
  </si>
  <si>
    <t>Nivel de madurez alcanzado</t>
  </si>
  <si>
    <t>FUNCION CSF</t>
  </si>
  <si>
    <t>FUNDACION GILBERTO ALZATE AVENDAÑO</t>
  </si>
  <si>
    <t>Procedimiento MESA DE AYUDA ver anexo</t>
  </si>
  <si>
    <t>En la realización de los estudios previos se encuentran clausulas de confidencialidad y en los proyectos de TIC se valoriza el nivel de riesgo</t>
  </si>
  <si>
    <t xml:space="preserve">Se tiene una red exclusiva para los dispositvos mobiles y se proporociona una segemetación diferente a hacia los servicios TIC de la entidad </t>
  </si>
  <si>
    <t>se desarrollan campañas de sensibilización y creación de boletines donde se comunica a kla entidad con respecto a la seguridad de la información y su contenido a traves de links y publicaciones de la intranet.</t>
  </si>
  <si>
    <t>Contractualmente existen clausulas de confidencialidad.</t>
  </si>
  <si>
    <t>Se tiene publicado el archivo de activos de información con sus responsables y se actualiza periodicamente minimo una vez año</t>
  </si>
  <si>
    <t>Cada vez que se compra un activo se dispone y dependiendo si el uso es inmediato se dispone a realizar entrega al usuario de lo contario se almacena en la bodega a cargo del almacenista en espera de su uso para el traslado correspondiente.</t>
  </si>
  <si>
    <t>la directiz esta publicada en la intranet y es socializada por correo électronico</t>
  </si>
  <si>
    <t xml:space="preserve">Existe un documento llamado paz y salvo donde se vincula las diferentes dependencias a que revisen los aspectos pendientes para el retiro de un funcionario o contratista. </t>
  </si>
  <si>
    <t>Se realiza solicitud del procedimiento vinculado a la casificación de activos se agregan las evidencias correspondientes</t>
  </si>
  <si>
    <t>Se anexa el control administrativo llevado por el área para los elementos dados de baja.</t>
  </si>
  <si>
    <t>Se tiene un contrta con tandem el cual dispone de todas las caracteristicas con respecto al manejo y tranporte de la información tanto fisica como logica.</t>
  </si>
  <si>
    <t>Se tiene un centro de computo alterno y existe la necesidad de empezar hacer redudantes los sistemas de información.</t>
  </si>
  <si>
    <t>La entidad tiene un normograma el cual se aplica para las dieferentes dependencias de la entiada</t>
  </si>
  <si>
    <t>La entidad cuenta con tablas de retención documental.</t>
  </si>
  <si>
    <t>Se revisa el control administrativo generado por el área en cuanto los sistemas de información.</t>
  </si>
  <si>
    <t>Se realiza las validaciones de nivel de seguridad con las herramientas se verifican informes</t>
  </si>
  <si>
    <t>La entidad es conciente de la necesidad de se inicia con la documentación de la documentación pertinente al modelo</t>
  </si>
  <si>
    <t xml:space="preserve">Existe politica </t>
  </si>
  <si>
    <t xml:space="preserve">Existe procedimiento </t>
  </si>
  <si>
    <t>Se deshabilitan los suaurios una vez se retiran en cuanto a la politica no existen usuarios duplicados ni compartidos autorizados o ducmentados.</t>
  </si>
  <si>
    <t>Existe en la politica</t>
  </si>
  <si>
    <t>Se realiza control administrativo del área</t>
  </si>
  <si>
    <t>Exsisten a nivel de permisos y niveles de acceso a nivel de servidor.</t>
  </si>
  <si>
    <t>Se encuentra dentro de la politica</t>
  </si>
  <si>
    <t>Dentro de la documentació que apoya el procedimiento Administración infraestructura.</t>
  </si>
  <si>
    <t>Existe dentro de la politica</t>
  </si>
  <si>
    <t>Estan definidos y protegidos los lugares como los datacenter de la entidad donde solo puede ingresar a traves de biometrico. La empresa de vigilancia lleva un control del personal de visitantes y las bitacoras son revisadas por la subdirección gestión corporativa</t>
  </si>
  <si>
    <t>Se idnetifican bajo formatos y estan mencionados en petc como los puntos de centro de datos.</t>
  </si>
  <si>
    <t>Esta en el plan de seguridad y salud en el trabajo</t>
  </si>
  <si>
    <t>Se encuentra esquematizado dentro del plan de mantenimiento de la entidad</t>
  </si>
  <si>
    <t>Se encuentra plasmado en el plan de mantenimiento de la entidad.</t>
  </si>
  <si>
    <t>Existen procedimientos y manual tecnico de apoyo para los efectos nombrados en el numeral</t>
  </si>
  <si>
    <t>Dentro de la Gestión de riesgos se realizan copias de seguridad de los sistemas y de la documentación perteneciente a losusuarios.</t>
  </si>
  <si>
    <t>Dentro de la Gestión de riesgos  se validan estos aspectos</t>
  </si>
  <si>
    <t>La entidad es conciente de la necesidad de implementar elservicio de ntp para su infraestructura.</t>
  </si>
  <si>
    <t>Sobre el ambiente de pruebas se trabajan las actualizaciones pertienentes a los sistemas operacioneales.</t>
  </si>
  <si>
    <t>Se define dentro de la politica.</t>
  </si>
  <si>
    <t>Los susaurios no pueden instalar software sin autorización del área de TI</t>
  </si>
  <si>
    <t>Sde encuentra segementada por sedes.</t>
  </si>
  <si>
    <t>La entidad conoce  el riesgo y procedera a la implementación. Se realiza implementación servicio firewall.</t>
  </si>
  <si>
    <t>Conexión directa con Alta Consejeria de TIC - isec infosecurity-cyberoam</t>
  </si>
  <si>
    <t xml:space="preserve">Se tiene un comité de teletrabajo y cuando se realiza el estudio de viabilidad a traves de dicho comité y es aprobado, la conectivdad ofrecida hacia el interior de la entidad se realiza por VPN tipo SSL y conexión via escritorio remoto </t>
  </si>
  <si>
    <t>Cuando ingresa un empelado de planta o contratista se realizan inducciones y se explican los compromisos que adquiere  a ingresar a la entidad el empleado nuevo pasa por los diferentes lideres de proceso y ellos explican la interacción. E) Se cuenta con un canal pero no se registra de forma anonina.</t>
  </si>
  <si>
    <t>En efecto se regulara por la profesional de control interno disciplinario dond se llevara a cabo la respectiva investigación amparado e n la normatividad vigente.</t>
  </si>
  <si>
    <t>Se vinculan los procedimientos existentes con base a las copias seguridad los nives de clasificación.</t>
  </si>
  <si>
    <t>Existe una politica de contraseña de usuario de administrador segura y otra de usuario estandar que esadministrada por el servidor de dominio con caraceterisitcas de robustez</t>
  </si>
  <si>
    <t>Se tiene una serie de formatos en la oficna de talento humano a nivel de empleados de planta permamente y provisional y  juridica de funcionarios contratistas donde se realiza el check list de documentos y documentación pertinente a la idoneidad.</t>
  </si>
  <si>
    <t>Dentro de los planes de acción se verifica la adopción de la ley de datos personales existe una resolución y la creación de los documentos para dicho tratamiento</t>
  </si>
  <si>
    <t>Edwin Díaz</t>
  </si>
  <si>
    <t>FUNDACIÓN GILBERTO ALZATE</t>
  </si>
  <si>
    <t>La entidad esta al tanto y se dispondra a realizar las marcaciones - para las bajas de los equipos se realiza un formateo de bajo nivel lo cual permite entregar los equipos para la disposición correspondiente.</t>
  </si>
  <si>
    <t>Se evidencia la normatividad correspondiente al etiquetado de los activos de información con relación para ello se construye una guia con todas las interacciones a tener en cuenta.</t>
  </si>
  <si>
    <t>Se vinculan los procedimientos correspondientes a respaldo de la información.</t>
  </si>
  <si>
    <t>Se realiza auditoria en el año 2019</t>
  </si>
  <si>
    <t>La entidad esta al tanto y se dispondra a realizar las marcaciones se delimita documentos asociados a li criticidad de los disposotivos</t>
  </si>
  <si>
    <t xml:space="preserve">Existe un protocolo de seguridad que se da a conocer al interior de la entidad y con el personal de seguridad. Guia para custodiar </t>
  </si>
  <si>
    <t>Los ingresos se autorizan por el proceso de recusrsos fisicos, circuito de camaras el area de financiera permance con llave y el ingreso es bajo autorización expresa.</t>
  </si>
  <si>
    <t xml:space="preserve">las porterias cuentan con  vigilancia y apoyo tecnológico la instrucción hacia a los vigilantes es que nadie puede ingresar sin ser autorizado por personal de la fuga </t>
  </si>
  <si>
    <t>Se encuentra en el plan de mto de recursos fisicos lo refente mtos preventivos correctivos referenciados a energia, gas, acueducto, alcantarillado servicios como UPS y telecomunicaciones se encuentra en el plan de mto de gestión TIC</t>
  </si>
  <si>
    <t xml:space="preserve">El retiro de elementos de la entidad se realiza soportado con un formato de retiro asociado a recursos fisicos </t>
  </si>
  <si>
    <t>Se encuentra los formatos de retiro de equipos de computo y el acuerdo de voluntades para el personal de planta y el control operativo que realiza vigilancia con referencia al retiro de vienes.</t>
  </si>
  <si>
    <t>Existe la aplicación sistema gestión documental orfeo el cual minimza el uso del papel. Estrategia cero papel</t>
  </si>
  <si>
    <t>Existen un ambiente de pruebas con usuarios diferentes para el acceso. Pandora - Orfeo</t>
  </si>
  <si>
    <t>Se tiene dentro del firewall y el antiviurs las listas de software ademas se cuenta con GPO con usuarios y previlegios.Antivirus</t>
  </si>
  <si>
    <t>Dentro de la Gestión de riesgos se realizan copias de seguridad de los sistemas y de la documentación perteneciente a losusuarios. Procedimientos copias de respaldo</t>
  </si>
  <si>
    <t>Aplicada y documentada en el servicio IPV6.</t>
  </si>
  <si>
    <t>Se realiza a traves del proveedor gmail</t>
  </si>
  <si>
    <t>Existen acuerdos de confidencailidad en la entidad en los estudios previos y en la minuta de contratos.</t>
  </si>
  <si>
    <t>Existen procedimientos y guias relacionados a la arquitectura empresarial</t>
  </si>
  <si>
    <t xml:space="preserve">Procedimiento asociado </t>
  </si>
  <si>
    <t>Hay procedimientos asociados a la puesta en funcionamiento de sistemas de información</t>
  </si>
  <si>
    <t>Existe la infraestructura para aplicar los ambientes de desarrollo y cada sistema que se desarrollo de forma interna lo posee</t>
  </si>
  <si>
    <t xml:space="preserve">La entidad no ha tenido afectaciones </t>
  </si>
  <si>
    <t xml:space="preserve">No hay incidentes asociados </t>
  </si>
  <si>
    <t xml:space="preserve">No hay incidentes asociados gestión de riesgos  </t>
  </si>
  <si>
    <t xml:space="preserve">Se reconoce la necesidad que la entidad tenga documentado los planes dedicados bcp y drp por tanto se generara un proyecto para dicha implentación y se le extiende la necesidad a la subdireccion de gestión corporativa - Sin embargo operativamente se tienen incluidos ascptos de nube en referencia los respaldos y completamente el correo electrónico </t>
  </si>
  <si>
    <t>El comité de gestión a cabeza de la dirección tomas las desiciones concernientes a los temas de seguridad que la subdirección corporativa gestiona al interior, se tienen procedimientos y en la politica se delegan las funciones especificas que deben realizar los diferentes miembros de la entidad involucrados en la gestión de la seguridad.</t>
  </si>
  <si>
    <t>No se tienen planes DRP sin embargo se ha expuesto la necesidad a la Subdirección gestión corporativa, sin embargo parte de los respaldos asociados a la información se conservan en la nube, se expone la necesidad de migrar información alli dada la importancia del tema</t>
  </si>
  <si>
    <t>Existe un inventario de software, se verifica cuales son las acciones para prevenir la instalación de software. Dentro de la politica se encuentra definido usuarios. Hay una validación frente al uso de software en la entidad se reporta cada año en auditoria realizada por control interno</t>
  </si>
  <si>
    <t>Existen acuerdos entre los direfentes proovedores se suscriben ANS y en los contratos se expone la matriz de riesgos correspondiente. Tambien se documentan a nivel de contratistas y proveedores clñausulas de seguridad de la información</t>
  </si>
  <si>
    <t>Existe en la politica y se generan clausulas en lo contratos asociados a terceros y proveedores</t>
  </si>
  <si>
    <t xml:space="preserve">Se crean facores de contraseñas duras frente a los sistemas de información y factor de doble autenticación </t>
  </si>
  <si>
    <t xml:space="preserve">Se realizan campañas de socialización se envia por GPO el bloqueo de equipo tras un tiempo de inactivadad. </t>
  </si>
  <si>
    <t>La entidad almacena los logs correspondientes en cada servicio que administra el proceso de gestión TIC</t>
  </si>
  <si>
    <t xml:space="preserve">La entidad conoce  el riesgo y procedera a la implementación. En la vigencia se avnaza con apoyo del proceso de gestión docuemtnal </t>
  </si>
  <si>
    <t>Para los sistemas administrados por la entidad se teiene en cuenta los requisitos y se documentan a traves de los procedimientos</t>
  </si>
  <si>
    <t>La firma se realiza a traves de orfeo de acuerdo al rol generado en el sistema, para sistemas transaccionales see tiene firma digitla para dirección y subdirecciones</t>
  </si>
  <si>
    <t>los diferentes provedores se encargar del filtro y el encriptado de datos para este caso en uso externo se realiza con ETB y a nivel interno con el uso de la VPN</t>
  </si>
  <si>
    <t>Procedimiento asociado gestión de usaurios</t>
  </si>
  <si>
    <t>Documentado en la gestión de riesgos que realiza la entidad y el proceso</t>
  </si>
  <si>
    <t>procedimiento asociado</t>
  </si>
  <si>
    <t>Frente a las acciones en referencia a orfeo y pandora sus servidores de pruebas estan asiganods y antes de pasar a producción se realizan los analisis correspondientes</t>
  </si>
  <si>
    <t>Estien amineinte de pruebas y el ok del paso a producción se documenta en reuniones y correso electronicos</t>
  </si>
  <si>
    <t>Existen ambientes separadaos de pruebas y producción.</t>
  </si>
  <si>
    <t>La entidad esta al tanto y se dispondra a realizar las configuraciones y operativamente se realizan actividades para prvención de fallas asociadas.</t>
  </si>
  <si>
    <t>FUNDACIÓN GILERTO ALZATE AVENDAÑO</t>
  </si>
  <si>
    <t>Etiquetas de fila</t>
  </si>
  <si>
    <t>Teniendo en cuenta los cambios en el Anexo A de la ISO 27001:2022, ajustar la integración de los controles A.5.1.1 y A.5.1.2 en el tema "Controles Organizacionales" de la nueva ISO</t>
  </si>
  <si>
    <t>Política firmada y aprobada ver anexo</t>
  </si>
  <si>
    <t xml:space="preserve">1)En el documento anexo están definidos los roles pero son insuficientes se debe redimensionar el tema   1) existe apoyo de la dirección debido a que la ordenadora de gasto subdureccion corporativa es quei lidera el tema  3)Existe documento de identificación con la identificación del procesos responsable                                   </t>
  </si>
  <si>
    <t>Teniendo en cuenta los cambios en el Anexo A de la ISO 27001:2022, ajustar el código del control de acuerdo a su equivalencia en la norma actualizada (A.7.1.1. y A.7.1.2 por los controles A.6.1 y A.6.2 incluidos en el tema Personas)</t>
  </si>
  <si>
    <t>Teniendo en cuenta los cambios en el Anexo A de la ISO 27001:2022, ajustar el código del control de acuerdo a su equivalencia en la norma actualizada (A.7.2.1. al A.7.2.3 por los controles A.5.4,  A.6.3 y A.6.4 incluidos en los temas Controles Organizacionales y  Personas respectivamente)</t>
  </si>
  <si>
    <t>Teniendo en cuenta los cambios en el Anexo A de la ISO 27001:2022, ajustar el código del control de acuerdo a su equivalencia en la norma actualizada (A.7.3.1 por el control A.6.5 incluido en el tema Personas)</t>
  </si>
  <si>
    <t>Teniendo en cuenta los cambios en el Anexo A de la ISO 27001:2022, ajustar el código del control de acuerdo a su equivalencia en la norma actualizada (A.8.1.1 al A.8.1.4 por los controles A.5.9,  A.5.10 y A.5.11 incluidos en el tema Controles Organizacionales).</t>
  </si>
  <si>
    <t>Teniendo en cuenta los cambios en el Anexo A de la ISO 27001:2022, ajustar el código del control de acuerdo a su equivalencia en la norma actualizada (A.8.2.1 al A.8.2.3 por los controles A.5.12 y A.5.13 incluidos en el tema Controles Organizacionales).</t>
  </si>
  <si>
    <t xml:space="preserve">Teniendo en cuenta los cambios en el Anexo A de la ISO 27001:2022, ajustar el código del control de acuerdo a su equivalencia en la norma actualizada (A.9.1.1  y A.9.1.2. por el control A.5.15 incluido en el tema "Controles Organizacionales" </t>
  </si>
  <si>
    <t>Teniendo en cuenta los cambios en el Anexo A de la ISO 27001:2022, ajustar el código del control de acuerdo a su equivalencia en la norma actualizada (Del A.9.2.1  al A.9.2.6 por los controles A.5.16, A5.18, A.8.2 y  A5.17 incluidos en los temas "Controles Organizacionales"  y "Técnicos"</t>
  </si>
  <si>
    <t>Teniendo en cuenta los cambios en el Anexo A de la ISO 27001:2022, revisar la fusión de este criterio con el control A.5.17. con el título Información de autenticación</t>
  </si>
  <si>
    <t>Teniendo en cuenta los cambios en el Anexo A de la ISO 27001:2022, ajustar el código del control de acuerdo a su equivalencia en la norma actualizada (Del A.9.4.1  al A.9.4.5 por los controles A.8.3, A.8.5, A.8.18 y  A.8.4 incluidos en el tema "Técnicos")</t>
  </si>
  <si>
    <t>Teniendo en cuenta los cambios en el Anexo A de la ISO 27001:2022, ajustar el código del control de acuerdo a su equivalencia en la norma actualizada (Del A.10.1.1  y A.10.1.2 por el control A.8.24 incluido en el tema "Técnicos")</t>
  </si>
  <si>
    <t xml:space="preserve">Teniendo en cuenta los cambios en el Anexo A de la ISO 27001:2022, ajustar el código del control de acuerdo a su equivalencia en la norma actualizada (Del A.11.2.1  al A.11.2.9 por los controles A.7.8, A7.11, A.7.12, A.7.13, A.7.9, A.7.14 y A.7.7 incluidos en el tema "Físicos") </t>
  </si>
  <si>
    <t>EVALUACION OCI</t>
  </si>
  <si>
    <t>Revisar que la 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</si>
  <si>
    <t>Revisar la 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</si>
  <si>
    <t>Registro de eventos.</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</si>
  <si>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</si>
  <si>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</si>
  <si>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Se cumple con lo indicado, cada proceso de la Entidad cuenta con un normograma que se aplica según cada caso. Es actualizado cada año,</t>
  </si>
  <si>
    <t>A través de la Resolución 102 de mayo 12 de 2014 se adoptan las TRD y las TVD de la FUGA. Se agrupan de conformidad con la estructura organizacional de la entidad (Dirección General, Oficina Asesora de Planeación, Oficina Asesora Jurídica, Oficina de Control Interno, Subdirección Artística y Cultural, Subdirección de Gestión Corporativa, Subdirección para la Gestión del Centro de Bogotá. La destrucción a nivel de sistemas de información se documenta a través del procedimiento de Manejo y Control de Bienes.</t>
  </si>
  <si>
    <t>De acuerdo a lo informado por el proceso se gestionan estos criterios: 1. A nivel de dirección, subdirecciones y jefes de oficina se da cumplimiento de las políticas a través de los formatos establecidos dentro de los procedimientos del proceso y los criterios definidos dentro de las políticas 2. Se gestiona a través del plan de mantenimiento: a nivel lógico a través de los ingenieros del área, a nivel físico a través del operador contratado y los controles definidos dentro de la políticas (Acceso restringido, copias de seguridad y demás directrices) 3. Se lleva a cabo a través de la ejecución de los contratos de los ingenieros del área.</t>
  </si>
  <si>
    <t>Calificación OCI</t>
  </si>
  <si>
    <t>Calificación Dic 2023 TIC</t>
  </si>
  <si>
    <t>Se evidencia a través de los documentos SIG vinculados al proceso los cuales se encuentran en la intranet de la entidad en la siguiente ruta. http://intranet.fuga.gov.co/proceso-gestion-de-tecnologia.
Adicionalmente la entidad estableció procedimientos e instructivos a través de los cuales controla su  distribución, acceso, recuperación,  uso,  almacenamiento,  preservación y se controlan los cambios:
* Procedimiento Control de documentos del sistema de gestión (GM-PD-04)
* Instructivo Diseño y estructura de los documentos del SIG (GM-IN-01)</t>
  </si>
  <si>
    <t>Se evidencia el PAAI de la vigencia 2023 aprobado y publicado en la pagina web de la entidad. De acuerdo al ciclo de unidades auditables establecido en el proceso de formulación del plan, la auditoria se programo para el 2024 y esta en ejecución</t>
  </si>
  <si>
    <t>Verificados los Planes de Auditoria de las vigencias 2023 no se evidencia la incorporación de actividades y ejecución de revisiones independientes, no obstante se observa que en el 2020 se incluyo la Auditoria Gestión de Tecnología que incluye el componente del MSPI y en la presente anulidad se esta implementando. 
Adicionalmente dentro del ciclo de unidades auditables identificado por el Proceso de Evaluación Independiente de la Gestión, en el Plan de Auditorias vigencia 2024 se observa la programación de la auditoria al procesos TIC la cual esta en ejecución.</t>
  </si>
  <si>
    <t>% Avance Evaluación OCI</t>
  </si>
  <si>
    <t>% AVANCE EVALUACIÓN OCI</t>
  </si>
  <si>
    <t>CONTEO DE VALORES IGUAL A MENOR OCI</t>
  </si>
  <si>
    <t>TOTAL DE CALIFICACIONES DE CUMPLIMIENTO OCI</t>
  </si>
  <si>
    <t>CONTEO DE VALORES IGUAL A MENOR TIC</t>
  </si>
  <si>
    <t>TOTAL DE CALIFICACIONES DE CUMPLIMIENTO TIC</t>
  </si>
  <si>
    <t>NIVEL DE CUMPLIMIENTO OCI</t>
  </si>
  <si>
    <t>NIVEL DE CUMPLIMIENTO TIC</t>
  </si>
  <si>
    <t>CALIFICACIÓN OCI</t>
  </si>
  <si>
    <t>OBSERVACION / RECOMENDACIÓN</t>
  </si>
  <si>
    <t>EVALUACIÓN DE EFECTIVIDAD DE CONTROL -  OCI</t>
  </si>
  <si>
    <t>EVALUACIÓN DE EFECTIVIDAD DE CONTROL TIC</t>
  </si>
  <si>
    <t xml:space="preserve">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</si>
  <si>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 xml:space="preserve">Revisar los acuerdos de confidencialidad, verificando que deben acordar que después de terminada la relación laboral o contrato seguirán vigentes por un periodo de tiempo.
</t>
  </si>
  <si>
    <t>Teniendo en cuenta los cambios en el Anexo A de la ISO 27001:2022, ajustar el código del control de acuerdo a su equivalencia en la norma actualizada (A.8.3.1 al A.8.3.3 por el control A.7.10. incluido en el tema Físicos). E incluir Control Organizacional 5.23 Seguridad de la información para uso de servicios en la nube</t>
  </si>
  <si>
    <r>
      <t xml:space="preserve">La implementación y puesta en marcha del MSPI se realiza a través del monitoreo realizado por el proceso TIC en el </t>
    </r>
    <r>
      <rPr>
        <i/>
        <u/>
        <sz val="11"/>
        <rFont val="Calibri"/>
        <family val="2"/>
        <scheme val="minor"/>
      </rPr>
      <t>I</t>
    </r>
    <r>
      <rPr>
        <u/>
        <sz val="11"/>
        <rFont val="Calibri"/>
        <family val="2"/>
        <scheme val="minor"/>
      </rPr>
      <t>nstrumento de identificación de la línea base de seguridad</t>
    </r>
    <r>
      <rPr>
        <i/>
        <u/>
        <sz val="11"/>
        <rFont val="Calibri"/>
        <family val="2"/>
        <scheme val="minor"/>
      </rPr>
      <t xml:space="preserve"> </t>
    </r>
    <r>
      <rPr>
        <sz val="11"/>
        <rFont val="Calibri"/>
        <family val="2"/>
        <scheme val="minor"/>
      </rPr>
      <t xml:space="preserve">de MINTIC, cuya implementación se articula a su vez con una actividad del PETI. También se mide a través de uno de los indicadores del proceso "Porcentaje de implementación de controles asociados al Modelo de Sistema de Gestión de Seguridad de la información MSPI "
En la aplicación de la lista de verificación del 25/04/2024 el proceso señala respecto a la estrategia de planificación y control operacional, que esta se encuentra en el PETI, incluido en el Plan de Seguridad.  </t>
    </r>
  </si>
  <si>
    <t>No se evidencia. En la aplicación de la lista de verificación del 25/04/2024 el proceso señala que el seguimiento y análisis se hace en las presentaciones que se realizan ante el comité Directivo</t>
  </si>
  <si>
    <t>|||</t>
  </si>
  <si>
    <t>Se evalua la implemenación del modelo al corte de Diciembre de 2023</t>
  </si>
  <si>
    <t>María Janneth Romero / Laura Fandiño</t>
  </si>
  <si>
    <t>Se observa que la entidad suscribio en el 2021 el contrato FUGA-219-2021 cuyo objeto fue: Prestar los servicios para la migración de la infraestructura tecnológica de la Fundación Gilberto Álzate Avendaño de IPV4 a IPV6 Colombia Telecomunicaciones S.A. ESP BIC NIT: . 830122566 Colombia Telecomunicaciones S.A. ESP BIC - NIT: 830122566 (Expediente 202113002000900207E), el cual fue ejecutado entre el 2022 y el 2023.</t>
  </si>
  <si>
    <t xml:space="preserve">Se observa que la entidad suscribio en el 2021 el contrato FUGA-219-2021 cuyo objeto fue: Prestar los servicios para la migración de la infraestructura tecnológica de la Fundación Gilberto Álzate Avendaño de IPV4 a IPV6 Colombia Telecomunicaciones S.A. ESP BIC NIT: . 830122566Colombia Telecomunicaciones S.A. ESP BIC - NIT: 830122566 (Expediente 202113002000900207E), el cual fue ejecutado entre el 2022 y el 2023.
En la aplicación de la lista de verificación del 25/04/2024 se referencia como soporte de la implemenación de los criterios, el anexo 7 del radicado  20222300024162, correspondiente al informe general de migración a IPV6 FUGA. De la verificación realizada se observan descripciones generales de la implementación.
</t>
  </si>
  <si>
    <t xml:space="preserve">En la política se establece el  manejo para la gestión de activos. Así mismo, la concientización sobre la seguridad de la información </t>
  </si>
  <si>
    <t xml:space="preserve">En la aplicación de la lista de verificación del 24/04/2024 se señala que se participa en los siguientes grupos de WhatsApp:
* Grupo de seguridad digital del Distrito Capital: en este se reporta y se retroalimenta de todas las situaciones especial que se dan en el Distrito frente al tema de seguridad de la información y ciberseguridad
* Ciberseguridad de excolegas vinculados al distrito: Grupo que comparte actualizaciones en materia de seguridad de la información </t>
  </si>
  <si>
    <t>Teniendo en cuenta los cambios en el Anexo A de la ISO 27001:2022, ajustar el código del control de acuerdo a su equivalencia en la norma actualizada (A.6.2.1 y A.6.2.2. por los controles A.8.1 Dispositivos de punto final de usuario y A.6.7 Trabajo remoto, incluidos en los temas Técnicos y Personas respectivamente)</t>
  </si>
  <si>
    <t>El proceso de contratación por prestación de servicios tiene el formato de hoja de ruta. La Oficina Jurídica se encarga de revisar  que los documentos requeridos por la Entidad sean allegados por los contratistas, entre esos, la experiencia académica y laboral y antecedentes. Los documentos se presumen validos y se manejan de acuerdo con la ley de protección de datos personales. 
Frente a las verificaciones de los antecedentes de funcionarios de planta, la gestión se encuentra documentada en el Procedimiento de Vinculación TH-PD-01, la cual se articula con el análisis de requisitos de verificación de perfil de cargo (Formato TH-FT-01), el cual de acuerdo a lo observado en los informes de Austeridad en el Gasto realizados por la OCI, fueron implementados en la vigencia auditada.</t>
  </si>
  <si>
    <t>Se observa que se establecen responsabilidades frente a los temas de seguridad de la información, tanto para empleados y como contratistas. (Políticas de Seguridad de la Información 
GT-PO-01 Numeral 5. Responsabilidades)</t>
  </si>
  <si>
    <t>Cuando ingresa un contratista el supervisor se encarga de realizar la inducción indicándole sus obligaciones y el funcionamiento del área en la cual va a desempeñar sus funciones. Para el caso  de las personas de planta, el procedimiento de vinculación TH-PD-01 V3 indica que el Profesional Especializado de Talento Humano, coordina con las dependencias correspondientes el proceso de inducción, dando cumplimiento a la normatividad vigente, por tanto, periódicamente se realizan  jornadas de inducción para capacitar a los funcionarios y contratistas sobre seguridad de la información. Se verificó en la pagina web de la Fuga el  enlace para la recepción de denuncias por posibles actos de corrupción y/o existencia de inhabilidades, incompatibilidades o conflicto de intereses, observándose que se encuentra dentro de los enlaces de interés.
Se verifican los soportes correspondientes a la jornada de inducción del 2023 (Orfeo 20232800043923), observándose que  en proceso TIC presenta los tenas de Política Gobierno Digital, PETI, Seguridad Digital, Tratamiento de Datos Personales, Derechos de autor en materia de Software y Estrategia Cero papel.</t>
  </si>
  <si>
    <t>En el PETIC se establece el Plan de Comunicación de Seguridad y Privacidad de la Información,  mediante piezas de comunicación, en las cuales se integra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t>
  </si>
  <si>
    <t>La política de la seguridad de la información establece que el desconocimiento de la política de seguridad de la información, por parte de funcionarios, contratistas y terceros puede generar acciones disciplinarias. Las investigaciones disciplinarias y las respectivas sanciones les corresponden a la OCID. instancias autorizadas por la entidad.</t>
  </si>
  <si>
    <t>En la política de la seguridad de la información se identifica la  Propiedad de los activos, que establece que la información y los activos asociados con los servicios de procesamiento de información son propiedad específica del emisor, lo cual indica que es responsabilidad el tratamiento y custodia, se deben articular con Gestión TIC para el backup cuando esta información se encuentre en medio digital sea base de datos o cliente servidor, dicha comunicación se hará a través de los medios oficiales para tal fin y de acuerdo a la política expresa en el procedimiento definido.</t>
  </si>
  <si>
    <t>En la política de la seguridad de la información se identifica el uso aceptable de los activos, en la cual se indica que la Entidad implementa las directrices para lograr y mantener la protección y uso de los activos de información, mediante la asignación a los usuarios responsables desde varios aspectos, uno de ellos corresponde a la firma de inventarios y/o recepción de solicitudes relacionadas con inventarios el otro aspecto es a través de correo referentes a la publicación de información de los activos de información definidos por las diferentes dependencias. En intranet se encuentra la guía metodológica de gestión de activos de información GT-GU-01 V4 y el formato activos de la información GT-FT-10 V3.</t>
  </si>
  <si>
    <t>1. La Política de Seguridad de la Información indica la Devolución de activos informáticos 2. En el clausulado de condiciones una de las Obligaciones Generales del Contratista es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 3. Al terminar la relación laboral se debe diligenciar el formato de paz y salvo que debe llevar la aprobación del área recursos físicos.</t>
  </si>
  <si>
    <t>La Guía metodológica de gestión de activos de información GT-GU-01 V4 establece la clasifican los activos de información. el formato de activos de la información GT-FT-10 V3 indica el custodio y tipología del activo, el medio de conservación, la clasificación del activo de la información y la criticidad del activo. La Política de Seguridad de la Información  incluye la gestión de activos.</t>
  </si>
  <si>
    <t xml:space="preserve"> La Política de Seguridad de la Información  incluye la gestión de activos, Etiquetado y manejo de la información. La Guía metodológica de gestión de activos de información GT-GU-01 V4 identifica los roles y responsabilidades, donde se define que la segunda line de defensa Centraliza el inventario y solicita la actualización integral de los activos de información, para verificar que se encuentren debidamente clasificados y etiquetados.</t>
  </si>
  <si>
    <t xml:space="preserve">La política de la información indica que se debe cumplir con el procedimiento definido de copias y respaldos para implementar los controles de respaldo acorde a la estrategia para tomar backup de los datos definida por el administrador de cada sistema, mediante la actualización constante de los procedimientos vinculados al proceso de Gestión TIC. </t>
  </si>
  <si>
    <t>La OCI realiza anualmente Informe de Verificación, Recomendaciones, Seguimiento y Resultado sobre el Cumplimiento de las Normas en Materia de Derecho de Autor sobre Software.  Se encontró que el software instalado en los equipos se encuentra legalizado principalmente sistema operativo (Windows), Ofimática (Office) y en algunos casos por solicitudes específicas de las áreas y que se incluyen en el Plan Anual de Adquisiciones (Ejemplo: Creative Cloud, Gmail, Autodesk). Se hace uso de software libre "Open Source" como por ejemplo (Libre office, S.0, Gestión Documental Orfeo, Pandora) para cubrir todas las necesidades de los usuarios. En la política de seguridad de la información se observa que de manera general se implementan controles para la protección contra códigos maliciosos y móviles.</t>
  </si>
  <si>
    <t>La Política de seguridad de la información en concordancia a La ley 1581 de 2012 y el Decreto 1377 de 2013 implementa el Régimen General de Protección de Datos Personales publicados en la página web en link de transparencia (https://fuga.gov.co/transparenciay-acceso-a-la-informacion-publica/normativa/politicas-de-seguridad-de-la-informacion-del-sitio). 
Igualmente, la política de tratamiento de datos personales GT-PO-02 V1. la gestión de identificación de repositorios se encuentra reportada a la Superintendencia de Industria y Comercio SIC a través del Registro Nacional de Bases de Datos (RNBD), el cual incluye entre otros ORFEO, Talento Humano, Gestión Jurídica, Bronx y Comunicaciones (Se aporta correo electrónico con los reportes) El consentimiento de los titulares se registró a través de formulario implementado por la Subdirección de Gestión Artística y Cultural en el cual los ciudadanos manifestaban su voluntad de uso de su información. Talento Humano (SIDEAP). Jurídica (SECOP), ORFEO (Protocolo de Creación de Terceros), Comunicaciones En el caso de los Amigos de la Fuga se tiene en el drive respaldado con gsuit, ORFEO a nivel de backup, las otras bases (comunicaciones, talento humano) respaldado con el servidor y jurídica con el backup.</t>
  </si>
  <si>
    <t>1. La política de la seguridad de la información tiene como objetivo gestionar los riesgos y fortalecer los componentes asociados a la integridad, disponibilidad, confidencialidad y no repudio de la información. Se hace referencia a las relaciones con los proveedores respecto al manejo de datos y seguridad de la información. 2. Contratos (Soporte Lógico y Mediacommerce). 3. Contrato de hosting (Group): el que permite el uso de la página web e intranet</t>
  </si>
  <si>
    <t>En el documento  Políticas de Seguridad de la Información no se identifican los procesos para manejar las desviaciones y las excepciones; en la aplicación de la lista de verificación del 25/04/2024 el proceso señala que las políticas están definidas de manera general, a nivel específico no se encuentra documentado. Si bien  la primera versión fue en el año 2017, la segunda en el 2023 y la tercera en el 2023, no se evidencia que se realice una revisión anual.
Se recomienda ajustar la política de tal manera que incluya cada uno de los criterios requeridos en el control o justificar y documentar su no aplicabilidad</t>
  </si>
  <si>
    <t xml:space="preserve">Teniendo en cuenta los cambios en el Anexo A de la ISO 27001:2022, ajustar el código del control de acuerdo a su equivalencia en la norma actualizada (Desde A.6.1.1 hasta A.6.1.5. por los controles A.5.2 hasta el A.5.8) e incluir el control A.5.7 del título "Inteligencia contra amenazas", todos ellos incluidos en el tema "Controles Organizacionales" </t>
  </si>
  <si>
    <t xml:space="preserve">La Resolución 112 de 2019 identifica que las Políticas de Gestión y Desempeño Institucional para la seguridad deben ser lideradas por la Gestión TIC. El comité de Dirección tiene dentro de sus funciones 12. Decidir y aprobar la creación de las políticas ejercidas entorno a Gobierno Digital y Seguridad Digital. 14. Asegurar la implementación y desarrollo de las Políticas de gestión y directrices en materia de seguridad digital y de la información. la política de seguridad de la información  gestionar los riesgos y fortalecer los componentes asociados a la integridad, disponibilidad, confidencialidad y no repudio de la información. 
Se informa a los funcionarios y contratistas por medio de capacitaciones y jornadas de sensibilización en seguridad de la información.
Durante la aplicación de la lista de verificación el proceso señala que se emitió la Resolución Interna 219 de 2023 por medio de la cual se adopta el modelo de seguridad de información.  Los roles se identifican en el Articulo 4 de este documento y se señalan en el Articulo 5, la instancia que lidera la implementación, seguimiento y mejora del SGSI, así como la referencia a la instancia del oficial de seguridad de información quien será designado por la Fundación; sin embargo estos las responsabilidades se definen de manera general y no se observan los roles y responsabilidades de la Oficina Jurídica, Talento Humano, entre otras, conforme se indica en el documento Roles y Responsabilidades del MSPI de Mintic.
Se precisa también que si bien en los documentos precontractuales del 2023 se incluían aspectos generales sobre los roles y responsabilidades de los contratistas, para la actual  vigencia se modificó en el formato de estudios previos las obligaciones  generales, donde se establece la de dar cumplimiento a obligaciones de riesgos de seguridad de la información y ciberseguridad.  (Formato Estudios Previos Tipo Prestación de Servicios y/o Apoyo a la Gestión Código GJ-FT-13 Versión 22. actualizada en febrero de 2024). 
Conforme lo anterior y si bien se evidencia la gestión adelantada frente al tema de roles y responsabilidades, se recomienda revisar y articular con los lineamientos internos de acuerdo a la NITS y revisar lo dispuesto en la guía Roles y Responsabilidades del MSPI de MINTIC de octubre de 2021 (https://gobiernodigital.mintic.gov.co/seguridadyprivacidad/704/articles-237904_maestro_mspi.pdf)
</t>
  </si>
  <si>
    <t>Se evidencia a través del procedimiento Gestión de Incidentes, Amenazas y Debilidades de Seguridad en la actividad 3. informar a la Dirección sobre el plan de solución, tiempos involucrados y recursos necesarios, dependiendo del grado de complejidad y magnitud del problema, quien deberá realizar las gestiones correspondientes, incluyendo la comunicación al COLCERT con Profesional de apoyo de gestión de tecnología. igualmente la actividad 4 establece que el profesional de apoyo a la gestión TIC mensualmente debe generar un reporte de incidentes.
En la aplicación de la lista de verificación del 24/04/2024, se precisa que a nivel de seguridad no se han tenido y reportado incidentes. Se aporta como evidencia los reportes GPLI  de la vigencia registrados a través de mesa de ayuda, observándose  que en la descripción de la columna "Titulo"  no se identifican si las   situaciones reportadas están  vinculadas a incidentes de seguridad de la información. Se observa también que todos incidentes reportados están clasificados con prioridad moderada.
Se recomienda clasificar el incidente de seguridad de acuerdo con su impacto, en la herramienta de gestión establecida, esto con el fin de permitir una atención adecuada a los incidentes, se recomienda  incluir las acciones o medidas implementadas para solucionarlos, tal como se establece en las Políticas de Seguridad de la Información Código GT-PO-01  y en el procedimiento Gestión de Incidentes, Amenazas y Debilidades de Seguridad Código GT-PD-09.</t>
  </si>
  <si>
    <t>Para el proceso TIC se evidencia a través de PETI, con la formulación de los proyectos donde se identifica el riesgo por no ejecutar cada uno de ellos: 
* PY01 Mantenimiento dispositivos tecnológicos. Fallas en la operación de los diferentes servicios y dispositivos tecnológicos.
* PY02 Licenciamiento, adquisición de software, y soporte y acompañamiento técnico: Incapacidad de comunicación interna y externa vía correo electrónico.
* PY03 Implementación Política Gobierno Digital: Incumplir los plazos y logros definidos en la hoja de ruta del MINTIC para la adopción del Marco de Referencia
* PY04 Fortalecimiento sistema gestión documental ORFEO: 
* PY05 Implementación módulos Pandora: Demoras y pérdida de información en procesos misionales, transversales y estratégicos.
Sin embargo no se evidencia  como se da cumplimiento al criterio de integrar la seguridad de la información en el ciclo de vida de los proyectos para asegurar que  los riesgos de seguridad de la información se identifiquen y traten como parte del proyecto.
Se observa adicionalmente en el 2023 y como parte del cumplimiento de la meta 4 del proyecto de Inversión 7760, la gestión adelantada respecto a la adquisición o renovación de licencias, las cuales se realizaron a través se ejecutaron a través de Colombia Compra Eficiente: Renovación Licencias Creative Cloud (OC 107972 :  FUGA-104-2023) y Renovación de licenciamiento AutoCAD  (OC 107976: FUGA-105-2023) y contratación directa Renovación Licencias de Google (FUGA-107-2023) y Adquisición de licenciamiento tecnológico: ENDPOINTS - SOPHOS - CIXH3CTAA (Renovación), FIREWALL - SOPHOS - XG-210, (Renovación), AWS CLOUD y Power BI Pro  (FUGA-127-2023). De la verificación realizada a los expedientes contractuales de estos dos últimos, no es posible identificar como se cumple el criterio antes señalado.
Respecto a  proyectos  de unidades de gestión diferentes  a TIC, en los expedientes contractuales de los procesos no se identifica el cumplimiento del criterio evaluado (Contratación de Transporte terrestre, Compra de elementos y útiles de oficina,  mantenimiento preventivo y correctivo de los bienes mubles e inmuebles de las sedes de la entidad, el rediseño de la sobrecubierta y las obras de primeros auxilios, entre otros.</t>
  </si>
  <si>
    <t xml:space="preserve">La política de la información establece la Gestión de los medios removibles  (CD, DVD, dispositivos personales “USB”, discos duros externos, celulares etc.). Para el control de uso privado y de la Entidad la política identifica el apartado para el control de acceso y seguridad física y del entorno. En la política de tratamiento de datos se instituye la seguridad de la información y medidas de seguridad.
Si bien se cumple el criterio se recomienda revisar y ajustar de acuerdo al criterio en el titulo de la ISO 27001:2022 que cambia de Política de dispositivos móviles  a Dispositivos de punto final de usuario. </t>
  </si>
  <si>
    <t>En la Resolución 112 de 2019 se establece el comité coordinador de teletrabajo. La Entidad mantiene las buenas practicas y condiciones laborales para implementar el teletrabajo de conformidad con la Resolución 147 de 2023. En La política de seguridad de la información no se evidencia el uso de teletrabajo, sin embargo desde la OCI se reconoce que  la Entidad cuenta con conectividad por VPN y mediante el servidor.
En la aplicación de la lista de verificación del 24/04/2024 el proceso señala que en lo referente a TIC,  la política de seguridad de la información para teletrabajo se refiere al control de acceso ( VPN) que esta asociado a un usuario y contraseña que ellos mismos crean. Cada usuario es diferente y  no se puede tener dos usuarios por VPN.   Se hace seguimiento a la terminación del contrato o de la vinculación laborar a través de la firma del paz y salvo .
Frente a estas precisiones el equipo auditor verifica en la Resolución 147 de 2023 por la cual se adopta la Política Interna de Teletrabajo de la Fundación Gilberto Alzate Avendaño, las condiciones con las cuales se ejecuta el teletrabajo en la entidad, observándose que en el artículo 17 numerales 5, 7, 10, 13, 14, 17 y 18 con las cuales en términos generales se da cumplimiento a los criterios del control.
Conforme lo anterior, si bien se cumple el criterio se recomienda revisar y ajustar la política de acuerdo al criterio en el titulo de la ISO 27001:2022 que cambia de Teletrabajo  a Trabajo remoto.</t>
  </si>
  <si>
    <t>Al finalizar el contrato los contratistas y funcionarios tienen que tramitar ante el supervisor el documento de paz y salvo, sin embargo no se evidencia acuerdos de confidencialidad ni el establecimiento de vigencia de ésta. En la política de seguridad de la información se indica 7.8 Terminación o cambio en la contratación.
En la aplicación de la lista de verificación del 24/04/2024 el proceso auditado señala que  están definidos acuerdos de confidencialidad durante la vigencia de la relación laborar o contractual pero no se tienen establecidos tiempos de su vigencia una vez se concluyen estas relaciones.
Se recomienda establecer los lineamientos específicos con los cuales se garantice que los deberes en materia de seguridad de la información,  permanezcan validos una vez terminada la relación laboral o contractual, especificando el tiempo con el cual tienen validez.
Se recomienda revisar las directrices frente al manejo de la información alojada en los drive.</t>
  </si>
  <si>
    <t>El Documento de inventario de  activos de la información gestión documental se encuentra en el link https://fuga.gov.co/transparencia-y-acceso-a-la-informacion-publica/datos-abiertos?field_fecha_de_emision_value=All&amp;term_node_tid_depth=112.  
Se observa que la entidad tiene publicado el documento Activos Información 
1. El documento publicado aparece con fecha de actualización Diciembre de 2019 
2. Se establece el dueño, custodio y tipología del activo, el medio de conservación, la clasificación del activo de la información y la criticidad del activo. 
No obstante, se evidencia que la información registrada no se encuentra actualizada (Número de CPU difiere con lo reportado en Derechos de Autor). 
Se recomienda fortalecer los controles de tal manera que la información relacionada con el inventario de activos Software, hardware y servicios de encuentre actualizada de conformidad con la política de la seguridad de la información.</t>
  </si>
  <si>
    <t>Se evidencia en las Políticas de Seguridad de la Información GT-PO-01 el numeral 6 Gestión de Activos en el cual se indican de manera general lineamientos relacionados con el manejo de los activos. También se evidencia el documento Guía metodológica de gestión de activos de información GT-GU-01, en el cual se incluyen aspectos relacionados con la información de los activos, información clasificada y reservada, entre otros; sin embargo,  no se identifican los lineamientos relacionados con las restricciones de acceso que soportan los requisitos de protección para cada nivel de clasificación, el registro formal de los receptores autorizados de los activos, almacenamiento de los activos de TI de acuerdo con las especificaciones de los fabricantes, marcado claro de todas las copias de medios para la atención del receptor autorizado.
Conforme lo anterior se recomienda revisar los criterios del control, evaluar su aplicabilidad, justificar y documentar en el evento de que no aplique y  realizar los ajustes que pertinentes en las políticas o en los documentos SIG vinculados al proceso.  De igual manera  teniendo en cuenta los cambios en el Anexo A de la ISO 27001:2022,  se recomienda revisar la fusión de este criterio con el control A.5.10. con el título Uso aceptable de la información y otros activos asociados.</t>
  </si>
  <si>
    <t>El procedimiento de manejo y control de bienes RF-PD-01 V3 indica que el Comité de Bienes e inventarios elabora un acta en la cual se identifica los bienes de baja, asimismo se debe proyectar resolución de baja de acuerdo con la aprobación del subdirector Corporativo y el abogado de la subdirección para finalmente elaborar la baja en el aplicativo del almacén.  En el procedimiento Gestión y disposición de residuos sólidos y peligrosos y en el Instructivo para la disposición final de residuos de aparatos eléctricos y electrónicos (RAEE) RF-IN-03, se observan los lineamientos generales  para garantizar que los medios a desechar o donar, no contienen información confidencial que pueda ser consultada y copiada por personas no autorizadas.
La aplicación del control se validó en el seguimiento al cumplimiento de Derechos de Autor en materia de Software, donde se observó el cumplimiento de los lineamientos establecidos tanto en la política (Numeral 8,7,2) como en los procedimientos e instructivos antes mencionados.
Si bien se cumple el criterio, teniendo en cuenta los cambios en el Anexo A de la ISO 27001:2022,  se recomienda revisar la fusión de este criterio con el control A.7.10. con el título Medios de almacenamiento</t>
  </si>
  <si>
    <t>Se suscribió contrato con TANDEM a título de Arrendamiento de una bodega para los archivos de conservación temporal de la Entidad, sin embargo no se evidencia el procedimiento que establece los lineamientos propuestos para la conservación y seguridad de la información en el proceso de transporte.
De la consulta realizada por el equipo auditor al expediente del contrato referenciado (202113002000900118E) no se observan lineamientos relacionados con los criterios evaluados sobre la información física que es transportada. Los establecidos corresponden a la conservación de los documentos en la bodega arrendada en cumplimiento de las condiciones físicas y ambientales exigidas (Estudios previos y ficha técnica).
En la aplicación de la lista de verificación del 24/04/2024, se precisa que si bien se tiene suscrito el contrato con TANDEM , el transporte se realiza sólo sobre información en físico. (Cajas).
Conforme lo anterior se recomienda definir las directrices que den cumplimiento a los criterios del control. De igual forma y teniendo en cuenta los cambios en el Anexo A de la ISO 27001:2022,  se recomienda revisar la fusión de este criterio con el control A.7.10. con el título Medios de almacenamiento</t>
  </si>
  <si>
    <t>Teniendo en cuenta los cambios en el Anexo A de la ISO 27001:2022, ajustar el código del control de acuerdo a su equivalencia en la norma actualizada e incluir el control organizacional 5.30 Preparación de las TIC para la continuidad del negocio</t>
  </si>
  <si>
    <t>No se evidencia los lineamientos planteados.  De acuerdo a lo indicado en la aplicación de la lista de verificación del 25/04/2024, el proceso señala que el DRP y el BCP están en proceso de construcción.
Se recomienda Identificar de manera integral los requisitos que hacen parte de este criterio y documentarlos.</t>
  </si>
  <si>
    <t>Si bien la entidad tienen una estructura organizacional  para  prepararse, mitigar y responder a un evento contingente y cuenta con personal formalmente asignado de respuesta a incidentes, no se evidencian  los planes aprobados, procedimientos de respuesta y recuperación documentados, en los que se especifique en detalle como se gestiona un evento contingente y se mantiene la seguridad de la información en un límite predeterminado, con base en los objetivos de continuidad de seguridad de la información aprobados por la dirección, conforme lo señala el criterio.</t>
  </si>
  <si>
    <t>No se evidencia el procedimiento que establece los lineamientos establecidos. Se recomienda identificar de manera integral los requisitos que hacen parte de este criterio y documentarlos.</t>
  </si>
  <si>
    <t>Se tienen dos data center uno en casa amarilla y otra en la sede principal, se ubica los sistemas de información en cualquier de los data center de conformidad con la necesidad, no obstante no se tienen redundancias a nivel de los servidores.
Se recomienda identificar de manera integral los requisitos que hacen parte de este criterio y documentarlos.</t>
  </si>
  <si>
    <t>Se hace a nivel de firewall (virus, ataques de negación de servicio).
En la aplicación de la lista de verificación del 24/04/2024 y como evidencia, el proceso señala que es el trabajo realizado frente a los indicadores y riesgos generados para el mantenimiento general de la infraestructura TIC, allí se realizan acciones tendientes a la adecuada administración de los bienes están amparadas bajo la contratación de los dos profesionales del proceso contratos 036 de 2023 y el 022 de 2023.
Si bien se realizan monitoreos no se identifican informes con los resultados y seguimientos realizados  para asegurar que las brechas de seguridad fueron solucionadas, por lo que se recomienda revisar los criterios del control y documentar la gestión realizada  para dar cumplimiento de manera integral a lo normado.</t>
  </si>
  <si>
    <t>Se observa en el documento Políticas de Seguridad de la Información GT-PO-01, que en el alcance se incluye la referencia de que las directrices allí establecida  aplican también a los proveedores; sin embargo, no se identifica como se están implementando con los proveedores, los criterios vinculados al control. (seguimiento y revisión el cumplimiento de los compromisos respecto a la seguridad de la información,  como se gestionan los cambios en el suministro de servicios por parte de los proveedores,  procedimientos y controles de seguridad de la información existentes, sistemas y procesos del negocio involucrados, los incidentes de seguridad de la información y la revaloración de los riesgos)
De la verificación aleatoria realizada a los contratos FUGA-102-2023 Prestación de servicios - Pandora, FUGA-107-2023 Renovación licencias Google,  FUGA-113-2022 vigente en el 2023 Mantenimiento impresos y equipos tecnológicos; no se identifican en sus condiciones, riesgos previsibles vinculados al tema de seguridad de la información (disponibilidad, integridad y confidencialidad).  
Es importante que se tenga en cuenta que estos criterios aplican no solo para proveedores vinculados a la gestión de TIC sino en general a los procesos de la entidad sobre los cuales sea pertinente integrar los lineamientos de la seguridad de la información.</t>
  </si>
  <si>
    <t>Se evidencia a través del numeral 8. Seguridad Física y del Entorno  de las Políticas de Seguridad de la Información (GT-PO-01 Versión 3), numeral 8.2,  la referencia  al control de acceso a través de los puntos de vigilancia y la prohibición de prestar el carne de identificación. 
Teniendo en cuenta la ubicación física actual del área de Tecnología, se recomienda evaluar la separación de ésta de tal manera que pueda garantizarse integralmente el control de acceso físico a las instalaciones de procesamiento de información.</t>
  </si>
  <si>
    <t>Se evidencia a través de las Políticas de Seguridad de la Información (GT-PO-01) numeral 8.5.  directrices como prohibir el uso de software no autorizado por la entidad se bloquea mediante reglas generales e  instalar y actualizar periódicamente software de detección y reparación de virus, con la finalidad de examinar computadoras y medios informáticos, como medida.
La implementación del control se evidenció en el seguimiento al cumplimiento de las normas de derechos de autor - software 2023</t>
  </si>
  <si>
    <t xml:space="preserve">Se evidencia a través de las Políticas de Seguridad de la Información (GT-PO-01) numeral 9.7  directrices generales relacionadas con la seguridad de las redes y vincula su gestión con los procedimientos Seguridad de redes GT-PD-10 y Asignación de cuentas GT-PD-04.
Adicionalmente se observa que a través del contrato FUGA-219-2021 - (OC 82852) finalizado en el 2023, se llevo a cabo la migración de la infraestructura tecnológica de IPV4 a IPV6 en la entidad,  cuyas especificidades técnicas se observan en el anexo 4 del radicado 20212900106023.
</t>
  </si>
  <si>
    <t>Se evidencia a través de las Políticas de Seguridad de la Información (GT-PO-01) numeral 9.7  directrices generales relacionadas con la seguridad de las redes y vincula su gestión con los procedimientos Seguridad de redes GT-PD-10 y Asignación de cuentas GT-PD-04; sin embargo, no se identifican  las directrices señaladas en los criterios vinculados al control.
Adicionalmente se observa que a través del contrato FUGA-219-2021 - (OC 82852) finalizado en el 2023, se llevo a cabo la migración de la infraestructura tecnológica de IPV4 a IPV6 en la entidad,  cuyas especificidades técnicas se observan en el anexo 4 del radicado 20212900106023.
En la lista de verificación del 25/04/2024 se solicita al proceso mostrar el Plan de Contingencia por fallas en el suministro de red e indicar cual es el respaldo que se tiene para garantizar la continuidad del servicio, sobre lo cual el proceso señala que no estaba en el 2023, sin embargo para el 2024 esta en construcción del DRP
Se recomienda establecer el Plan de Continuidad del Negocio y definir  de manera clara las directrices que permitan dar cumplimiento a los criterios del control.</t>
  </si>
  <si>
    <t>En general se evidencia que se tiene establecida y documentada una política de control de acceso (Numeral 10 de las Políticas de Seguridad de la Información (GT-PO-01 Versión 3). Algunas de las pruebas se observan adicionalmente en los  lineamientos de los procedimientos Asignación de Cuentas (GT-PD-04 Versión 4) y Seguridad de Redes (GT-PD-10 Versión 2); sin embargo a través de estos documentos no es posible identificar los requisitos  detallados de seguridad para las aplicaciones del negocio, las políticas para la divulgación y autorización de la información,  la coherencia entre los derechos de acceso y las políticas de clasificación de información de los sistemas y redes,  la legislación pertinente y cualquier obligación contractual concerniente a la limitación del acceso a datos o servicios,  el ingreso de los registros de todos los eventos significativos concernientes al uso y gestión de identificación de los usuarios e información de autenticación secreta en el archivo permanente y los roles de acceso privilegiado.
Se recomienda definir de manera clara las directrices que permitan dar cumplimiento a los criterios del control.</t>
  </si>
  <si>
    <r>
      <t xml:space="preserve">Teniendo en cuenta los cambios en el Anexo A de la ISO 27001:2022, revisar la fusión de este criterio con el control A.5.15. con el título Control de acceso
</t>
    </r>
    <r>
      <rPr>
        <sz val="11"/>
        <rFont val="Calibri"/>
        <family val="2"/>
        <scheme val="minor"/>
      </rPr>
      <t xml:space="preserve">
Se evidencia a través de los procedimientos Asignación de Cuentas (GT-PD-04 Versión 4),  Seguridad de Redes (GT-PD-10 Versión 2) y el numeral 10 Control de Acceso de las Políticas de Seguridad de la Información (GT-PO-01 Versión 3); sin embargo la política y los documentos referenciados en ella no permiten identificar  las redes y servicios de red a los que se permite el acceso y el seguimiento del uso de servicios de red.</t>
    </r>
    <r>
      <rPr>
        <b/>
        <sz val="11"/>
        <rFont val="Calibri"/>
        <family val="2"/>
        <scheme val="minor"/>
      </rPr>
      <t xml:space="preserve">
</t>
    </r>
    <r>
      <rPr>
        <sz val="11"/>
        <rFont val="Calibri"/>
        <family val="2"/>
        <scheme val="minor"/>
      </rPr>
      <t>Se recomienda definir de manera clara las directrices que permitan dar cumplimiento a los criterios del control.</t>
    </r>
  </si>
  <si>
    <t>Teniendo en cuenta los cambios en el Anexo A de la ISO 27001:2022, revisar este criterio con el control A.5.16. con el título Gestión de identidad
Se evidencia a través del procedimiento Asignación de Cuentas (GT-PD-04 Versión 4)  en la actividad 2 que se dan lineamientos generales relacionados con la asignación de cuentas y la deshabilitación de los usuarios en caso de retiro o terminación de contrato. Adicionalmente en el formato Gestión de Usuarios  (GT-FT-15) se observa las especificaciones respecto a la vinculación de los usuarios con sus acciones e identifica la responsabilidad por ellas, específicamente para el caso del aplicativo PANDORA. 
En la matriz de riesgo institucional se identifica el riesgo de Seguridad Digital "Pérdida de la confidencialidad Activo:  Información Digital ", el cual vincula como control la desactivación de las cuentas del personal cuando se retira, sobre lo cual se observa en la gestión contractual que el paz y salvo es firmado en ultima instancia por el proceso TIC con lo cual se proceden a desactivar las cuentas en los diferentes sistemas de la entidad. Se observa el monitoreo de la 1a línea y el seguimiento de la 2a. línea a la implementación del control no es claro como se da cumplimiento al plan de acción por cuanto si bien indica una actualización del procedimiento GT-PD-04 con plazo hasta el 30/01/2023, la ejecución reportada corresponde a una actualización de la vigencia 2022.</t>
  </si>
  <si>
    <t>Teniendo en cuenta los cambios en el Anexo A de la ISO 27001:2022, revisar este criterio con el control A.5.18. con el título Derechos de acceso
Se evidencia a través del procedimiento Asignación de Cuentas (GT-PD-04 Versión 4)  en la actividad 2 que se dan lineamientos generales relacionados con la asignación de cuentas y la deshabilitación de los usuarios en caso de retiro o terminación de contrato; sin embargo, no se identifica como se da cumplimiento a mantener un registro central de los derechos de acceso suministrados a una identificación de usuario para acceder a sistemas de información y servicios y la revisión periódica de los derechos de acceso con los propietarios de los sistemas de información o servicios.
Adicionalmente se identifica en la matriz de riesgos institucional el riesgo de Pérdida de la integridad Activo : Aplicaciones de la organización,  el cual vincula como control la revisión mensual del firewall y la implementación del procedimiento GT-PD-09, sobre lo cual se observa en la gestión adelantada en la verificación a la ejecución del PETI . Se observa el monitoreo de la 1a línea y el seguimiento de la 2a. línea a la implementación del control, pero no es claro como se da cumplimiento al plan de acción por cuanto si bien indica una actualización del procedimiento GT-PD-03 con plazo hasta el 30/01/2023, la ejecución reportada corresponde a una actualización de la vigencia 2022.
Se recomienda definir de manera clara las directrices que permitan dar cumplimiento a los criterios del control.</t>
  </si>
  <si>
    <t>Teniendo en cuenta los cambios en el Anexo A de la ISO 27001:2022, revisar  este criterio con el control A.8.2. con el título Derechos de acceso privilegiado
Se evidencia a través del procedimiento Asignación de Cuentas (GT-PD-04 Versión 4)  en la actividad 2 que se dan lineamientos generales relacionados con la asignación de cuentas y la deshabilitación de los usuarios en caso de retiro o terminación de contrato y adicionalmente la asignación de derechos de acceso privilegiado se realiza a través de  un proceso de autorización formal (Formato Gestión de Usuarios GT-FT-15 Versión 3). No se identifica  como se da cumplimiento a las especificidades señaladas en las pruebas del criterio.
Se recomienda definir de manera clara las directrices que permitan dar cumplimiento a los criterios del control.</t>
  </si>
  <si>
    <t>Teniendo en cuenta los cambios en el Anexo A de la ISO 27001:2022, revisar este criterio con el control A.5.17. con el título Información de autenticación
Se evidencia a través del procedimiento Asignación de Cuentas (GT-PD-04 Versión 4), en el numeral 10 Control de Acceso de las Políticas de Seguridad de la Información (GT-PO-01 Versión 3) y en las obligaciones generales de los contratos de prestación de servicios y compraventa; sin embargo, no se identifica  el cumplimiento del numeral f, respecto al acuse de recibido del correo electrónico, donde se da al usuario las indicaciones del uso de la autenticación secreta, ni el mecanismo de control implementado respecto a la declaración de confidencialidad de la información para los funcionarios de planta.
Se recomienda definir de manera clara las directrices que permitan dar cumplimiento a los criterios del control.</t>
  </si>
  <si>
    <t xml:space="preserve">Teniendo en cuenta los cambios en el Anexo A de la ISO 27001:2022, revisar la fusión de este criterio con el control A.5.18. con el título Derechos de acceso.
Se evidencia a través de los procedimientos  Seguridad de Redes (GT-PD-10 Versión 2) y Asignación de Cuentas ((GT-PD-04 Versión 4); sin embargo, no se identifica  como se da cumplimiento a los literales d) (verificación periódica) y e) (revisión y registro de los cambios periódicamente)
Se recomienda definir de manera clara las directrices que permitan dar cumplimiento a los criterios del control.
</t>
  </si>
  <si>
    <t>Teniendo en cuenta los cambios en el Anexo A de la ISO 27001:2022, revisar la fusión de este criterio con el control A.5.18. con el título Derechos de acceso
Se evidencia a través de los procedimientos  Seguridad de Redes (GT-PD-10 Versión 2), Asignación de Cuentas (GT-PD-04 Versión 4), la implementación de los formatos Acta de entrega del cargo (TH-FT-03 Versión 4) para los funcionarios y Paz y Salvo de personal y/o contratista (TH-FT-03 Versión 4); sin embargo,  no se identifica  como se da cumplimiento al literal c) respecto a la verificación del valor de los activos
Se recomienda definir de manera clara las directrices que permitan dar cumplimiento a los criterios del control.</t>
  </si>
  <si>
    <t>Teniendo en cuenta que el criterio refiere es al proceso de notificación a los usuarios, no es claro como se da cumplimiento. La política, si bien se refiere de manera general el uso de las contraseñas, no permite evaluar el cumplimiento del control.
Se valida como muestra aleatoria, el proceso de notificación realizado a la contratista de la OCI, gestionado a través de correo electrónico de fecha 19/01/2023, observándose que no se incluye alertas respecto a mantener la confidencialidad de la información de autenticación secreta, evitar llevar un registro,  cambiar siempre que haya cualquier indicio de que se pueda comprometer la información,  seleccionar contraseñas seguras con una longitud mínima y las sugerencias de seguridad de la misma, entre otras, conforme se indica en los criterios evaluados.
Se recomienda definir de manera clara las directrices que permitan dar cumplimiento a los criterios del control.</t>
  </si>
  <si>
    <t>Se identifica el control de acceso a través del procedimiento  Asignación de cuentas (GT-PD-04 Versión 4) y la validación de los perfiles y roles en la solicitud de creación de usuarios requerida por los jefes de oficina o responsables de los procesos. 
Adicionalmente se identifica en la matriz de riesgos institucional el riesgo de pérdida de la confidencialidad Activo: Recursos e información de la entidad,  el cual vincula como control la revisión de la ejecución del cronograma y seguimiento de mantenimiento a la infraestructura de Tecnología de la Información, gestión evidenciadas en la verificación a la ejecución del PETI . 
Se observa el monitoreo de la 1a línea y el seguimiento de la 2a. línea a la implementación del control; sin embargo el plan de acción no se ejecuta dentro de los plazos establecidos, si bien indica una actualización del procedimiento GT-PD-03 con plazo hasta el 30/01/2023, se evidencia que la ejecución reportada corresponde a una actualización de la vigencia 2022.</t>
  </si>
  <si>
    <t>Teniendo en cuenta los cambios en el Anexo A de la ISO 27001:2022, revisar este criterio con el título Autenticación segura
Se evidencia a través de los procedimiento Asignación de Cuentas (GT-PD-04 Versión 4), Seguridad de Redes (GT-PD-10 Versión 2) y en el numeral 10 Control de Acceso de las Políticas de Seguridad de la Información (GT-PO-01 Versión 3); sin embargo, en los documentos antes señalados no se identifica el cumplimiento de los numerales e) protección contra intentos de ingreso mediante fuerza bruta y  f) respecto al registro de intentos fallidos.
Se recomienda definir de manera las directrices que permitan dar cumplimiento a los criterios del control.</t>
  </si>
  <si>
    <t xml:space="preserve">Teniendo en cuenta los cambios en el Anexo A de la ISO 27001:2022, revisar la fusión de este criterio con el control A.5.17. con el título Información de autenticación
Se evidencia a través de los procedimiento Asignación de Cuentas (GT-PD-04 Versión 4), Seguridad de Redes (GT-PD-10 Versión 2) y en el numeral 10 Control de Acceso de las Políticas de Seguridad de la Información (GT-PO-01 Versión 3)
</t>
  </si>
  <si>
    <t>No se evidencian documentos SIG que establezcan directrices específicas vinculadas a los criterios evaluados.
En la aplicación de la lista de verificación del 25/04/2024, el proceso señala que se encuentran documentados de manera genérica en los numerales 5.6 y 7.7 de las Políticas de Seguridad de la Información Código GT-PO-01, específicamente en a través de dos aspectos: el operativo con la gestión realizada del antivirus y el administrativo respecto a la gestión disciplinaria. 
Se recomienda definir de manera específica, las directrices que permitan dar cumplimiento a los criterios del control.</t>
  </si>
  <si>
    <t>Si bien se indica por la 1a. Línea que se encuentra en el Procedimiento Administración Infraestructura, de lo observado en los documentos SIG no se observa el procedimiento referenciado; no se evidencian procedimientos ni formatos que permitan evaluar el cumplimiento de los criterios identificados en este control.
Conforme lo anterior en la aplicación de la lista de verificación del 25/04/2024, el proceso precisa que se realiza en el procedimiento Implementación de soluciones y servicios de Tecnología GT-PD-06. Operativamente se realiza a través de:
* Acceso al aplicativo, una vez se entrega el producto se bloquea el usuario. 
* Acceso a los servidores internos donde se aloja el código
* Solo la programación de la administración de usuarios y se hace operativamente con la asignación de permisos
* PETI se identifican las necesidades: Tercerizados (Vsummer, CONTAR, Humano) y
Propios con contratos (Pandora y Orfeo). 
Los códigos fuente están en los servidores de cada aplicación y los únicos con permisos para entrar son los desarrolladores 
Si bien lo anteriormente expuesto permite observar la gestión operativa realizada, la definición de las directrices conforme lo señala cada uno de los criterios evaluados del control no se identifica en el procedimiento referenciado, por lo que se recomienda definir de manera clara las directrices que permitan dar cumplimiento a los criterios del control.</t>
  </si>
  <si>
    <t>Teniendo en cuenta los cambios en el Anexo A de la ISO 27001:2022, revisar este criterio con el título Uso de criptografía
Se evidencia a través del numeral 10.6 Controles Criptográficos  de las Políticas de Seguridad de la Información (GT-PO-01 Versión 3)  numeral 10.6, la referencia al uso de medios criptográficos para proteger la confidencialidad, integridad y autenticidad de la información; no se identifican  las directrices que den cumplimiento a los criterios establecidos en el control.
Se recomienda definir de manera clara las directrices que permitan dar cumplimiento a los criterios del control.</t>
  </si>
  <si>
    <t>Teniendo en cuenta los cambios en el Anexo A de la ISO 27001:2022, revisar la fusión de este criterio con el control A.8.24 con el titulo Uso de Criptografía
Se evidencia a través del numeral 10.6 Controles Criptográficos  de las Políticas de Seguridad de la Información (GT-PO-01 Versión 3) la referencia a la creación de llaves virtuales para la comunicación entre servidores; no se identifican las directrices que den cumplimiento a los criterios establecidos en el control.
Se recomienda definir de manera clara las directrices que permitan dar cumplimiento a los criterios del control.</t>
  </si>
  <si>
    <t>Teniendo en cuenta los cambios en el Anexo A de la ISO 27001:2022, ajustar el código del control de acuerdo a su equivalencia en la norma actualizada (Del A.11.1.1  al A.11.1.6 por los controles A.7.1 al 7.6 incluidos en el tema "Físicos") e incluir el control A.7.4. Monitoreo de seguridad física</t>
  </si>
  <si>
    <t xml:space="preserve">
Se evidencia a través del numeral 8. Seguridad Física y del Entorno  de las Políticas de Seguridad de la Información (GT-PO-01 Versión 3), numeral 8, Seguridad Física y del Entorno, la referencia  a las áreas seguras, los controles de acceso físico, seguridad de oficinas, recintos e instalaciones, entre otros; sin embargo, no se identifican las directrices que den cumplimiento a los criterios establecidos en el control.
En la aplicación de la lista de verificación del 25/04/2024 el proceso señala que las  áreas que contienen información sensible o crítica e instalaciones de manejo de información, corresponden a los Data Center. Se precisa también que estas áreas están protegidas.
Conforme lo anterior y teniendo en cuenta que el criterio hace referencia a las directrices establecidas en la entidad,  se recomienda definir las que le aplican a la entidad de acuerdo a los criterios evaluados y a la realidad institucional, documentar y justificar el análisis para declarar su aplicabilidad, asegurando su implementación.</t>
  </si>
  <si>
    <t>Se evidencia a través del numeral 8. Seguridad Física y del Entorno  de las Políticas de Seguridad de la Información (GT-PO-01 Versión 3), numeral 8.3,  la referencia  al ingreso de computadores, registro de entrada y salida y restricción del acceso áreas restringidas. No se evidencia el protocolo referenciado en el monitoreo de primera línea ni la Guía para custodiar en los documentos SIG de la entidad.
En la aplicación de la lista de verificación del 25/04/2024 el proceso aclara que la referencia de la guía correspondía al Protocolo de Seguridad de Tesorería, actualmente sin vigencia.
Se recomienda definir de manera clara las directrices que permitan dar cumplimiento a los criterios del control, en articulación con los ajustes realizados en el control A.11.1.1.</t>
  </si>
  <si>
    <t xml:space="preserve">Se evidencia a través del numeral 8. Seguridad Física y del Entorno  de las Políticas de Seguridad de la Información (GT-PO-01 Versión 3), numeral 8.4  la referencia  a contar con alarmas y cámaras de monitoreo.  Se observa adicionalmente el procedimiento Operaciones del Centro de Datos (GT-PD-07 Versión 2), donde se establecen las directrices frente a temas como el suministro de energía y aire acondicionado; no se evidencia un plan de emergencias que vincule el tratamiento para los equipos tecnológicos de la entidad ni como se protege la información en un evento natural o un accidente y si esta información tiene un respaldo en un lugar fuera de la entidad.
En la aplicación de la lista de verificación del 25/04/2024, el proceso señala:
No esta documentado pero se realizan las siguientes acciones:
* El acceso de la información esta garantizada a través de la contratación AWS licencia que se adquirió para asegurar la información que esta en el servidor de archivos.
* Se hacen respaldos en la infraestructura interna, se revisa lo prioritario y se sube a la nube.
* Respecto a los aspectos físicos, se ejecuta a través del plan de mantenimiento.
Si hay un incendio la información del correo electrónico en los sistemas tercerizados están fuera de la entidad, se tiene una debilidad es que no se respalda en bruto. Se respalda la bodega de datos, más no el sistema operativo.
Por ultimo se indica que se va a documentar en el PETI en 2024 con la creación del procedimiento DRP (Plan de Recuperación de Desastres).
Se recomienda identificar en el procedimiento en construcción (DRP), las directrices  que permitan dar cumplimiento a los criterios del control. Teniendo en cuenta el alcance del control es importante que la identificación del plan de recuperación corresponda a un ejercicio que incluya todas las áreas vinculadas a esta gestión.
</t>
  </si>
  <si>
    <t xml:space="preserve">
Se evidencia a través  de las Políticas de Seguridad de la Información (GT-PO-01 Versión 3) numeral 8.1  la referencia a las restricciones de acceso,  las áreas con acceso restringido; no se identifican las directrices que den cumplimiento a los criterios establecidos en el control.
En la aplicación de la lista de verificación del 25/04/2024, el proceso señala que las áreas seguras en la entidad son los dos Data Center: el principal ubicado en la Sede Principal y otro secundario ubicado en la Casa Amarilla. El acceso esta bajo llave  y se hace el control de acceso con huella.  En el data center secundario están alojados dispositivos de la empresa de  vigilancia pero ellos acceden desde una aplicación remota a las cámaras.
Se recomienda definir de manera clara las directrices que permitan dar cumplimiento a los criterios del control.</t>
  </si>
  <si>
    <t xml:space="preserve">Teniendo en cuenta los cambios en el Anexo A de la ISO 27001:2022, revisar la fusión de este criterio con el control A.7.2  con el titulo Entrada física
Los controles se implementan a través de la ejecución del contrato de Vigilancia (FUGA-96-2021) </t>
  </si>
  <si>
    <t xml:space="preserve">
Se evidencia a través de las Políticas de Seguridad de la Información (GT-PO-01 Versión 3) numeral 8.5  la referencia a la prohibición de mover o reubicar los equipos de computo sin la aprobación de TIC; no se evidencia el Plan de Seguridad y Salud en el trabajo para la vigencia evaluada reportado por el proceso auditado y el documento publicado Plan para la atención de Emergencias y Contingencia Versión 4 2023,  no permite identificar  como se da cumplimiento a los controles del criterio.
Se recomienda definir de manera clara las directrices que permitan dar cumplimiento a los criterios del control.</t>
  </si>
  <si>
    <t xml:space="preserve">
Se evidencia a través  de las Políticas de Seguridad de la Información (GT-PO-01 Versión 3) numeral 8.6  la referencia a la protección de los equipos tecnológicos contra posibles fallas de suministro de energía y el procedimiento Operaciones del Centro de Datos (GT-PD-07).
Adicionalmente verificado el Plan de Mantenimiento Infraestructura Física se evidencia la formulación de una actividad relacionada entre otras  con la revisión y mantenimiento de Redes eléctricas hidráulicas, sanitarias y equipos  conexos, cuya ejecución se encuentra monitoreada y documentada en el expediente 202327005000500001E, lo cual da cuenta de la gestión realizada sobre la protección de fallas de energía.  En la aplicación de la lista de verificación del 25/04/2024 se confirma con el proceso auditado que la entidad no cuenta con una planta eléctrica que le permita atender las necesidades de la infraestructura tecnológica.
Respecto a las fallas en los servicios de suministro, se referencia como control el Plan de Mantenimiento de Gestión TIC, en el cual se incluyen actividades de verificación de antivirus, mantenimiento del software de la planta telefónica, mantenimiento de software básico y actualización de software entre otros; actividades cuya ejecución se encuentran documentadas en el expediente 202229005000700001E.
No se identifica  como se evalúa regularmente su capacidad.
Se recomienda definir de manera clara las directrices que permitan dar cumplimiento a los criterios del control.</t>
  </si>
  <si>
    <t>La evidencia referenciada no permite evaluar el cumplimiento de los criterios
En la aplicación de la lista de verificación del 25/04/2024 el proceso indica que la operatividad se encuentra en el Data Center, esta en áreas seguras, esta canaleteado y los swichs están en los data con salvaguarda de acceso, sin embargo no están documentadas las especificaciones.
Conforme lo anterior se recomienda documentar de manera clara la implementación de las directrices que permitan dar cumplimiento a los criterios del control.</t>
  </si>
  <si>
    <t>De conformidad con la verificación realizada a los documentos SIG del proceso de observan:
1. Políticas de Seguridad de la Información (GT-PO-01 Versión 3): numeral 8.7 Mantenimiento de equipos
1. Procedimiento Gestión de soluciones y servicios de tecnología -Mesa de ayuda (GT-PD-02) Versión 3
2. Procedimiento Gestión de soluciones y servicios de tecnologías y MTO. (GT-PD-03) Versión 2
Respecto al literal d,  se evidencia a través de los informes de ejecución de los contratos suscritos para llevar a cabo el plan de mantenimiento
No se identifica  el cumplimiento del criterio e), por lo que se recomienda documentar de manera integral el cumplimiento de los criterios del control.</t>
  </si>
  <si>
    <t>Teniendo en cuenta los cambios en el Anexo A de la ISO 27001:2022, revisar la fusión de este criterio con el control A.7.10 
Se evidencia a través  de las Políticas de Seguridad de la Información (GT-PO-01 Versión 3) numeral 8.7.1.  Adicionalmente el procedimiento Manejo y Control de Bienes (RF-PD-01) del proceso Recursos Físicos, establece lineamientos relacionados con el retiro de activos de la entidad conforme lo reporta el proceso auditado; sin embargo, el procedimiento no permite identificar  como se cumplen los controles de este criterio.
Se recomienda definir de manera clara las directrices que permitan dar cumplimiento a los criterios del control y documentar integralmente su implementación.</t>
  </si>
  <si>
    <t>Se evidencia a través  de las Políticas de Seguridad de la Información (GT-PO-01 Versión 3) numeral 8.7.1.  directrices generales sobre este criterio, que no permiten identificar de manera clara como se aplican los controles aquí evaluados.
Se recomienda definir de manera clara las directrices que permitan dar cumplimiento a los criterios del control.</t>
  </si>
  <si>
    <t>Se evidencia a través  de las Políticas de Seguridad de la Información (GT-PO-01 Versión 3) numeral 8.7.2.  directrices generales sobre este criterio. Adicionalmente Instructivo para la disposición final de residuos de aparatos eléctricos y electrónicos (RAEE) (RF-IN-03) del proceso Recursos Físicos, establece lineamientos relacionados con el manejo de los equipos electrónicos a dar de baja.
Los anteriores documentos si bien referencian lineamientos generales, no permiten identificar como se cumplen los controles del criterio evaluado.
Se recomienda definir de manera clara las directrices que permitan dar cumplimiento a los criterios del control.</t>
  </si>
  <si>
    <t xml:space="preserve">Teniendo en cuenta los cambios en el Anexo A de la ISO 27001:2022, revisar la fusión de este criterio con el control A.8.1 
Se evidencia a través de las campañas realizadas por el proceso (Ernestip); sin embargo, no se observa un procedimiento estandarizado que de el lineamiento correspondiente.
</t>
  </si>
  <si>
    <t xml:space="preserve">Se evidencia a través  de las Políticas de Seguridad de la Información (GT-PO-01 Versión 3) numeral 10.2 directrices generales sobre este criterio. </t>
  </si>
  <si>
    <t>Se evidencian procedimientos documentados relacionados con la Implementación de soluciones y servicios de Tecnología, Respaldos de Información, Políticas de Seguridad de la Información (numeral 11) y  Manual Manejo y Control de Bienes, con los cuales se da cumplimiento a los numerales a, c, e, f y g. No se identifican procedimientos de operación con instrucciones operacionales relacionados con el procesamiento y manejo manual y automático de la información (b), requisitos de programación (d),  procedimientos de reinicio y recuperación del sistema en caso de falla (h), rastros de auditoria y log del sistema (i) y seguimiento (j).
Se recomienda definir de manera clara las directrices que permitan dar cumplimiento a los criterios del control.</t>
  </si>
  <si>
    <t>Se evidencia a través de las Políticas de Seguridad de la Información (GT-PO-01) numeral 9.2, directrices generales y se vinculan como controles los procedimientos  Gestión de soluciones y servicios de tecnología y MTO (GT-PD-03), en el cual se hace referencia a la realización de seguimientos al funcionamiento de las soluciones tecnologías a nivel software y hardware que incluye el grado de obsolescencia y el procedimiento Implementación de soluciones y servicios de Tecnología (GT-PD-06); sin embargo no se identifica la documentación relacionada con la negación o restricción de ancho de banda.
Se recomienda definir de manera clara las directrices que permitan dar cumplimiento a los criterios del control.</t>
  </si>
  <si>
    <t>Se evidencia a través del Procedimiento Gestión de soluciones y servicios de tecnología y MTO (GT-PD-03), que se hace referencia a la realización de seguimientos al funcionamiento de las soluciones tecnologías a nivel software y hardware que incluye el grado de obsolescencia; sin embargo no se identifica  la documentación relacionada con la negación o restricción de ancho de banda.
Se recomienda definir de manera clara las directrices que permitan dar cumplimiento a los criterios del control.</t>
  </si>
  <si>
    <t>Se evidencia a través del Procedimiento  Implementación de soluciones y servicios de Tecnología (GT-PD-06), que se establecen mecanismos de control generales vinculadas a la implementación de soluciones y servicios; no es posible identificar  los criterios de separación de ambientes señaladas en el control.
No obstante lo anterior y tal como lo reporta el proceso auditado, se observa que en las aplicaciones Pandora y Orfeo se define un ambiente de prueba.
Se recomienda definir de manera clara las directrices que permitan dar cumplimiento a los criterios del control y  documentar de manera integral su implementación.</t>
  </si>
  <si>
    <t>Se evidencia a través de las Políticas de Seguridad de la Información (GT-PO-01) numeral 9.5, directrices generales y el control (a); sin embargo, no se identifican los lineamientos documentados que permitan validar el cumplimiento de los demás criterios vinculados al control.  
Se recomienda definir de manera clara las directrices que permitan dar cumplimiento a los criterios del control.</t>
  </si>
  <si>
    <t xml:space="preserve">Se evidencia a través de las Políticas de Seguridad de la Información (GT-PO-01) numeral 9.6, directrices generales vinculando su implementación con el procedimiento Respaldos de la Información (GT-PD-05) actividad 3; sin embargo, no se identifican  lineamientos documentados que permitan validar el cumplimiento de los criterios (c) y (f).  
En la lista de verificación aplicada el 25/04/2024, el proceso señala que no esta identificado en el procedimiento de respaldos de información pero si se ejecuta la actividad a través de la adquisición de la licencia AWS. Esta actividad se comenzó a desarrollar a finales de la vigencia 2023.
Sobre esta gestión se solicita al proceso indicar el procedimiento llevado a cabo para la restauración de las copias de seguridad en la caída del servidor en el 2023, sobre lo cual el proceso señalo: El proceso se realiza bajo dos criterios: Bajo un requerimiento especifico de un usuario. Se restaura de acuerdo a lo que se requiera.  Respaldo diario de los documentos del servidor. En julio se daño un servidor por un pico de energía. Se hizo sobre el servidor de respaldo. El pico de energía daño el servidor en uso y  el de respaldo. a partir de ese momento se empezó a respaldar en la nube.  Los respaldos se realizaron de manera incremental por lo cual se generaba la duplicación de la información.
Se recomienda definir de manera clara las directrices que permitan dar cumplimiento a los criterios del control y actualizar el procedimiento Respaldos de la Información GT-PD-05 con la realidad institucional. </t>
  </si>
  <si>
    <t>Se evidencia a través de las Políticas de Seguridad de la Información (GT-PO-01) numeral 11. directrices generales respecto a la gestión de los incidentes de la seguridad de la información,  vinculando su implementación con el procedimiento Gestión de incidentes, amenazas y debilidades de seguridad (GT-PD-09); sin embargo no se identifican  lineamientos documentados que permitan validar el cumplimiento de los criterios  vinculados al control. Lo reportado en el monitoreo no permite identificar de manera clara como se articula con el control evaluado.
Se recomienda definir de manera clara las directrices que permitan dar cumplimiento a los criterios del control.</t>
  </si>
  <si>
    <t>Conforme lo reportado por el proceso auditado se verifica la matriz de riesgos de la entidad,  la cual incluyen los riesgos identificados por el proceso TIC relacionados con seguridad digital, observándose que adicionalmente se identificaron riesgos de esta tipología en los procesos de Gestión de Talento Humano, Servicio al Ciudadano,  Transformación cultural para la revitalización del centro y Gestión Financiera,  los cuales  están vinculados a la pérdida de confidencialidad, disponibilidad e integridad; si bien se observan los controles existentes y un plan de acción relacionado, esta información no permite evaluar la implementación de los criterios señalados para el control. 
Se recomienda documentar de manera integral la implementación de los criterios vinculados al control.</t>
  </si>
  <si>
    <t>Conforme lo reportado por el proceso auditado se verifica la matriz de riesgos de la entidad,  la cual incluyen los riesgos identificados por el proceso TIC relacionados con seguridad digital, observándose que adicionalmente se identificaron riesgos de esta tipología en los procesos de Gestión de Talento Humano, Servicio al Ciudadano,  Transformación cultural para la revitalización del centro y Gestión Financiera,  los cuales  están vinculados a la pérdida de confidencialidad, disponibilidad e integridad; si bien se observan los controles existentes y un plan de acción relacionado, esta información no permite evaluar la implementación de los criterios señalados para el control. 
En la aplicación de la lista de verificación el 25/04/2024 el proceso señala que los servidores almacenan logs. Se identifican y articulan con los roles y responsabilidades de cada usuario.  No se hace de manera periódica se hace por especificidad. Se aporta como evidencia los pantallazos de control usuario de infraestructura de sistemas -  Gestión TIC
Se recomienda revisar con periodicidad la implementación del control y si bien los registros deben ser protegidos, se recomienda documentar la gestión realizada respecto a la revisión realizada.</t>
  </si>
  <si>
    <t>Si bien la entidad ha reconocido la necesidad, no hay procesos estandarizados.
Se recomienda definir de manera clara las directrices que permitan dar cumplimiento a los criterios del control.</t>
  </si>
  <si>
    <t>No se evidencian directrices  para control de software operacional que permitan evaluar el cumplimiento de los criterios señalados en el control evaluado.
Se recomienda definir de manera clara las directrices que permitan dar cumplimiento a los criterios del control.</t>
  </si>
  <si>
    <t xml:space="preserve">No se identifica  en las Políticas de Seguridad de la Información (GT-PO-01), las directrices relacionadas con las vulnerabilidades técnicas, que permitan evaluar el cumplimiento de los diferentes criterios vinculados al control, como tampoco se identifican las vulnerabilidades que mayor riesgo de materialización de amenazas cibernéticas tiene la entidad.
En la lista de verificación del 25/04/2024 el proceso señala que están identificados en los riesgos. Se determino puntualmente en lo que se considera un riesgos de información. En la matriz de riesgos están identificados todos los riesgos. 
Se recomienda que con el resultado del ejercicio de auditoria al modelo de seguridad de la información, se identifiquen las vulnerabilidades mas relevantes que pueden facilitar la materialización de amenazas cibernéticas y establecer las acciones que las mitiguen.
Se recomienda definir de manera clara las directrices que permitan dar cumplimiento a los criterios del control.  </t>
  </si>
  <si>
    <t xml:space="preserve">No se identifican en los documentos del proceso, las directrices relacionadas con los requisitos y actividades de verificación de los sistemas operativos, en cumplimiento de los criterios vinculados a este control.
Se recomienda definir de manera clara las directrices que permitan dar cumplimiento a los criterios del control.
</t>
  </si>
  <si>
    <t xml:space="preserve">No se identifican  en los documentos del proceso, las directrices relacionadas con los requisitos y actividades de verificación de los sistemas operativos, en cumplimiento de los criterios vinculados a este control.
Se recomienda definir de manera clara las directrices que permitan dar cumplimiento a los criterios del control.
</t>
  </si>
  <si>
    <t>No se identifican en los documentos del proceso, las directrices relacionadas con los requisitos y actividades de verificación de los sistemas operativos, en cumplimiento de los criterios vinculados a este control.
Se recomienda definir de manera clara las directrices que permitan dar cumplimiento a los criterios del control.</t>
  </si>
  <si>
    <t>Se evidencia a través de las Políticas de Seguridad de la Información (GT-PO-01) numeral 9.8.3  directrices generales relacionadas con la mensajería electrónica. No se identifica como se da cumplimiento a los criterios e) y f) del control.
Se recomienda identificar de manera clara las directrices que permitan dar cumplimiento al control y  documentar de manera integral  la implementación de los controles vinculados al control.</t>
  </si>
  <si>
    <t>Se observa en la Guía metodológica de gestión de activos de información GT-GU-01, las directrices respecto a la clasificación y tipificación. Si bien el proceso señala que se tienen acuerdos de confidencialidad respecto a los contratistas, no se hace referencia a los funcionarios de planta. No es claro como se da cumplimiento integral a todos criterios del control
Se recomienda identificar de manera clara las directrices que permitan dar cumplimiento al control y  documentar de manera integral  la implementación de los controles vinculados al control.</t>
  </si>
  <si>
    <t>No se identifican en los documentos del proceso, las directrices relacionadas con los criterios de seguridad de la información que incluyan  los requisitos para nuevos sistemas de información o para mejoras a los sistemas de información existentes. No es posible evaluar el cumplimiento de los criterios vinculados a este control.
En aplicación de la lista de verificación del 25/04/2024 el proceso indica que no esta documentado de manera específica. En la política están generalizados. En la minuta del contrato también se incluye, en las contrataciones se incluye en las fichas técnicas especificas de cada proceso.
Se recomienda identificar de manera clara las directrices que permitan dar cumplimiento al control y  documentar de manera integral  la implementación de los controles vinculados al control.</t>
  </si>
  <si>
    <t xml:space="preserve">No se identifican en los documentos del proceso, las directrices relacionadas con la  protección  de actividades fraudulentas, disputas contractuales y divulgación y modificación no autorizadas la información involucrada en los servicios de aplicaciones que pasan sobre redes públicas. No es posible evaluar el cumplimiento de los criterios vinculados a este control.
Adicionalmente se evidencia que la  pagina intranet de la entidad no cuenta con el certificado SSL/TLS, con lo cual se evidencia un riesgo sobre la privacidad y seguridad de la información que en ella se encuentra. Situación que fue evidenciada en el 2023 y que a la fecha aun se encuentra en esta condición.
Sobre estas situaciones en la aplicación de la lista de verificación, el proceso señala que se fundamenta en la parte contractual hacia los proveedores. 
* Intranet. Si se tiene pero la intranet opera con un Software interno DRUPA y la pagina web , en la pagina si tiene la ultima versión. 
* La responsabilidad de la actualización es web master (comunicaciones) 
Se recomienda identificar de manera clara las directrices que permitan dar cumplimiento al control y  documentar de manera integral  la implementación de los controles vinculados al control. Adicionalmente certificar la página de intranet de manera prioritaria.
</t>
  </si>
  <si>
    <t xml:space="preserve">No se identifican en los documentos del proceso, las directrices relacionadas con la protección de la información  relacionada con transacciones de servicios de las aplicaciones para evitar la transmisión incompleta, el enrutamiento errado, la alteración no autorizada de mensajes, la divulgación no autorizada, y la duplicación o reproducción de mensajes no autorizada. 
La referencia de la evidencia que da cumplimiento al control relacionada por el proceso auditado no es clara y no identifica las directrices referenciadas en los criterios, conforme lo anterior  no es posible evaluar el cumplimiento de los criterios vinculados a este control.
Se recomienda identificar de manera clara las directrices que permitan dar cumplimiento al control y  documentar de manera integral  la implementación de los controles vinculados al control.
</t>
  </si>
  <si>
    <t>Se evidencia en las Políticas de Seguridad de la Información (GT-PO-01) numeral 9.4  directrices generales relacionadas con el desarrollo de software y de sistema, las cuales se complementan con el procedimiento Implementación de soluciones y servicios de Tecnología (GT-PD-06)  y  el formato de Requerimientos Técnicos (GT-FT-11) vinculado a éste. Los documentos señalados no identifican como se cumplen los criterios establecidos en el control.
Se recomienda documentar de manera integral  la implementación de los controles vinculados al control.</t>
  </si>
  <si>
    <t>Se evidencia en las Políticas de Seguridad de la Información (GT-PO-01) numeral 9.2  directrices generales relacionadas con los controles sobre los cambios a los sistemas dentro del ciclo de vida de desarrollo, las cuales se complementan con los procedimientos Gestión de soluciones y servicios de tecnologías y MTO GT-PD-03 e  Implementación de soluciones y servicios de Tecnología GT-PD-06. Los documentos señalados no identifican  como se cumplen los criterios establecidos en el control.
No se evidencia el procedimiento referenciado por el proceso en los documentos SIG del mismo.
Se recomienda documentar de manera integral  la implementación de los controles vinculados al control.</t>
  </si>
  <si>
    <t>Se evidencia en las Políticas de Seguridad de la Información (GT-PO-01) numeral 9.2  directrices generales relacionadas con los controles sobre los cambios a los sistemas dentro del ciclo de vida de desarrollo, las cuales se complementan con los procedimientos Gestión de soluciones y servicios de tecnologías y MTO GT-PD-03 e  Implementación de soluciones y servicios de Tecnología GT-PD-06. Los documentos señalados no identifican de manera clara como se cumplen los criterios establecidos en el control.
Se recomienda documentar de manera integral  la implementación de los controles vinculados al control.</t>
  </si>
  <si>
    <t>En el documento referenciado no se identifica  como se da cumplimiento a los criterios del control. 
Se recomienda documentar de manera integral  las directrices relacionadas con las  restricciones en los cambios a los paquetes de software y documentar la implementación de los controles vinculados al control.</t>
  </si>
  <si>
    <t>No se identifica el procedimiento asociado que de cumplimiento a los criterios del control. 
Se recomienda identificar de manera clara las directrices que permitan dar cumplimiento al control y  documentar de manera integral  la implementación de los controles vinculados al control.</t>
  </si>
  <si>
    <t>No se identifican las directrices asociadas que den cumplimiento a los criterios del control.  
Se recomienda identificar de manera clara las directrices que permitan dar cumplimiento al control y  documentar de manera integral  la implementación de los controles vinculados al control.</t>
  </si>
  <si>
    <t>No se identifican las directrices asociadas que den cumplimiento a los criterios del control.   En el desarrollo de PANDORA, de la consulta realizada al expediente 202113002000900223E si bien se encuentra el anexo técnico que hace parte de los estudios previos del convenio interadministrativo con IDARTES (20211200069913), no se identifican como se da cumplimiento en este convenio a los criterios que hacen parte del control evaluado (acuerdos de licenciamiento, propiedad de los códigos y derechos de propiedad intelectual relacionados con el contenido contratado, requisitos contractuales para prácticas seguras de diseño, codificación y pruebas,  suministro del modelo de amenaza aprobado, realización de ensayos de aceptación para determinar la calidad y exactitud de los entregables,  definición de umbrales de seguridad para establecer niveles mínimos aceptables de calidad de la seguridad y de la privacidad, definición de pruebas para proteger contra contenido malicioso intencional y no intencional en el momento de la entrega y para proteger contra la presencia de vulnerabilidades conocidas, entre otros).
Se recomienda identificar de manera clara las directrices que permitan dar cumplimiento al control y  documentar de manera integral  la implementación de los controles vinculados a este.</t>
  </si>
  <si>
    <t>En los documentos SIG del proceso se identifican los formatos Set de pruebas (GT-FT-07) y Evidencia de pruebas (GT-FT-08), vinculados al procedimiento Sistemas Operativos de Servidores - Estaciones (GT-PD-08). 
Lo reportado por el proceso en el autodiagnóstico no permite identificar  como se aplica el control. No se aporta evidencia de la implementación de los formatos tanto para Orfeo como para Pandora y la evidencia que los procesos de detección de incidentes son probados periódicamente. 
Respecto a los  procesos de detección de incidentes probados periódicamente, en la aplicación de la lista de verificación del  25/04/2024 el proceso señala que se hace a través de los log  y se responde a la incidencia.  El proceso de detección de incidentes se realiza a través de los log (Firewall). Se realiza a diario las revisiones.
Se recomienda documentar de manera integral  la implementación de los controles vinculados al control.</t>
  </si>
  <si>
    <t>Si bien se observa que las aplicaciones Orfeo y Pandora tienen ambientes de prueba con acceso para todos los usuarios, no se identifica cuales son las pruebas de aceptación de sistemas para los sistemas de información nuevos, actualizaciones y nuevas versiones.  No se evidencia los programas de prueba para aceptación y criterios de aceptación relacionados, que permitan validar la implementación del control.
En la aplicación de la lista de verificación del 25/04/2024 se indica en cuanto a las pruebas de aceptación  que se tienen ambientes de prueba para Orfeo y Pandora. De pandora sólo es con infraestructura, la aceptación lo hace el equipo de OAP y en Orfeo corresponde a TIC y Gestión Documental. De igual manera se indica que no se encuentran directrices relacionados con la protección de los datos de prueba.
Se recomienda documentar de manera integral  la implementación de los controles vinculados al control.</t>
  </si>
  <si>
    <t xml:space="preserve">No se identifican las directrices asociadas que den cumplimiento a los criterios del control.  
Se recomienda identificar de manera clara las directrices que permitan dar cumplimiento al control y  documentar de manera integral  la implementación de los controles vinculados al control.
</t>
  </si>
  <si>
    <t>Se evidencia el procedimiento Gestión de Incidentes, Amenazas y Debilidades de Seguridad  (GT-PD-09) en el cual se establecen directrices generales, sin embargo en el mismo no se define como se cumplen los criterios evaluados.
Se recomienda identificar las directrices que permitan dar cumplimiento al control y  documentar de manera integral  la implementación de los controles vinculados al control.</t>
  </si>
  <si>
    <t>Se observa en el procedimiento Gestión de Incidentes, Amenazas y Debilidades de Seguridad (GT-PD-09), directrices generales respecto a la definición de un protocolo para responder ante posibles incidentes, amenazas o debilidades de la seguridad de los activos de la información. Lineamientos que se articulan con las Políticas de Seguridad de la Información (GT-PO-01) numeral 11.1. Los documentos antes señalados no permiten identificar como se implementa el control con los criterios establecidos.
Se recomienda identificar de manera clara las directrices que permitan dar cumplimiento al control y  documentar de manera integral  la implementación de los controles vinculados al control.</t>
  </si>
  <si>
    <t>La exigencia de la responsabilidad de reportar debilidades de seguridad de la información se observa en las Políticas de Seguridad de la Información GT-PO-01, en el procedimiento Gestión de incidentes, amenazas y debilidades de seguridad GT-PD-09, en las obligaciones contractuales.
Si bien en el reporte aportado como evidencia GPLI no registra incidentes de seguridad de la información como se mencionó anteriormente, las descripciones genéricas y sin estandarización dificultan la identificación de debilidades asociadas con la gestión de seguridad de la información.</t>
  </si>
  <si>
    <t>Se observa en el procedimiento Gestión de Incidentes, Amenazas y Debilidades de Seguridad (GT-PD-09), directrices generales respecto a la definición de un protocolo para responder ante posibles incidentes, amenazas o debilidades de la seguridad de los activos de la información. Lineamientos que se articulan con las Políticas de Seguridad de la Información (GT-PO-01) numeral 11.1. Los documentos antes señalados no permiten identificar como se implementa el control en los criterios establecidos.
De la verificación realizada a la evidencia aportada en la aplicación de la lista de verificación del 25/04/2024 no se identifica la clasificación de los incidentes (acceso no autorizado, modificación de recursos no autorizado, uso inapropiado de recursos, no disponibilidad de recurso, entre otras)  y si se cuenta con planes de respuesta para cada categoría. La clasificación del reporte corresponde a la priorización de atención, observándose que todos están clasificados como Mediana.
Se recomienda documentar de manera integral  la implementación de los controles vinculados al control.</t>
  </si>
  <si>
    <t>Se observa en el procedimiento Gestión de Incidentes, Amenazas y Debilidades de Seguridad (GT-PD-09), directrices generales respecto a la respuesta a los incidentes de seguridad de la información;  sin embargo en el mismo no se define como se cumplen los criterios evaluados. No se evidencian planes de respuesta ni directrices vinculadas a los criterios establecidos para el control.
En la aplicación de la lista de verificación del 25/04/2024, se indica que no se tiene, se va a documentar en el procedimiento de incidentes.
Se recomienda identificar las directrices que permitan dar cumplimiento al control y  documentar de manera integral  la implementación de los controles vinculados al control.</t>
  </si>
  <si>
    <t>Se observa en el procedimiento Gestión de Incidentes, Amenazas y Debilidades de Seguridad (GT-PD-09), directrices generales respecto a la definición de un protocolo para responder ante posibles incidentes, amenazas o debilidades de la seguridad de los activos de la información. Lineamientos que se articulan con las Políticas de Seguridad de la Información (GT-PO-01) numeral 11.1. Los documentos antes señalados no permiten identificar como se implementa el control en los criterios establecidos.
Se recomienda documentar de manera integral  la implementación de los controles vinculados al control.</t>
  </si>
  <si>
    <t>Se observa en el procedimiento Gestión de Incidentes, Amenazas y Debilidades de Seguridad (GT-PD-09), directrices generales respecto a la definición de un protocolo para responder ante posibles incidentes, amenazas o debilidades de la seguridad de los activos de la información. Lineamientos que se articulan con las Políticas de Seguridad de la Información (GT-PO-01) numeral 11.1. Los documentos antes señalados no permiten identificar como se implementa el control en los criterios establecidos.
Se recomienda identificar de manera clara las directrices que permitan dar cumplimiento al control y  documentar de manera integral  la implementación de los controles vinculados al control.</t>
  </si>
  <si>
    <t>Si bien el documento Políticas de Seguridad de la Información GT-PO-01, incluye en el numeral 3 generalidades respecto al alcance de la politica,  no se identifica en éste el contexto interno, externo y del proceso para la gestión del riesgo, conforme se establece en la ISO 3001:2009 numeral 5.3. 
Tampoco es posible identificar las  partes interesadas pertinentes y los requisitos de las mismas (legales,  reglamentarios y las obligaciones contractuales).</t>
  </si>
  <si>
    <t>Respecto a la metodología de análisis y valoración de riesgos, se  evidencia a través del documento Política de administración del riesgo (CEM-PO-01) Versión 4, la referencia a  los riesgos de seguridad en la información, en las que se integran los criterios de Aceptación de Riesgos o tolerancia al riesgo y los criterios para realizar evaluaciones  en forma general . 
Se observa que la politica no se encuentra articulada con la Guía para la Administración del Riesgo y el diseño de controles en entidades públicas Versión 6 del DAFP, en la cual se desagrega de manera especifica los lineamientos para los riesgos de seguridad de la información respecto a la identificación de los activos de seguridad de la información, la identificación y valoración del riesgo y los controles asociados. (numeral 6).
Frente a la evaluación de los riesgos se observa que se aplican los lineamientos establecidos en la Política de administración del riesgo (CEM-PO-01) Versión 4 respecto al monitoreo, seguimiento y evaluación realizada por las 3 líneas de defensa.</t>
  </si>
  <si>
    <t>Se observa que si bien el documento Política de administración del riesgo (CEM-PO-01) Versión 2, no se articula con la Guía para la Administración del Riesgo y el diseño de controles en entidades públicas Versión 6 del DAFP; a través del formato Ficha de Riesgos (GM-FT-09), identificado como herramienta para la administracion del riesgo y  la Guía metodológica de gestión de activos de información (GT-GU-01),  el proceso TIC identifica 4 riesgos de seguridad de la información relacionados con la perdida de confidencialidad, disponibilidad e integridad. Por su parte los procesos de Servicio al Ciudadano y Financiera identifican 1 cada uno relacionado con la perdida de la disponibilidad, el proceso de Gestión de Talento Humano uno relacionado con la perdida de confidencialidad y el proceso Transformación cultural para la revitalización del centro, uno relacionado con la perdida de integridad.
En el formato se evidencia la metodologia implementada respecto a la identificación del riesgo, el análisis del riesgo inherente, la evaluación del riesgo, la valoración de los controles y el nivel de riesgo residual, asi como el plan de acción para cada uno de ellos; se observa que de forma general  los controles se vinculan con los estalecidos en el Anexo A.
No se observa la Declaración de Aplicabilidad de la entidad por lo que no es posible identificar los controles a omitir  en la evaluación del riesgo, aprobados por la alta dirección.</t>
  </si>
  <si>
    <t>Se evidencia que el plan de tratamiento se encuentra incluido en el PETI 2023, numeral 11.2, en el cual se definen las fases para la implementación del plan y las actividades a realizar.  Si bien en la matriz de riesgos institucional se evidencia la implementación de la Fase 1 correspondiente al análisis de la información, no es claro como se implementan las fases 2 Desarrollo de los proyectos y 3 ciclo de vida del tratamiento de riesgos. identificados por el proceso en el PETI.
En la aplicación de la lista de verificación del 25/04/2024 el proceso señala que no se encuentra documentada, la gestión se realizón con la vinculación directa con el proceso de riesgos de la entidad.</t>
  </si>
  <si>
    <t>No se evidencian indicadores de gestión del MSPI especificos que permitan medir la eficiencia y eficacia de los componentes del modelo; la implementación y puesta en marcha del MSPI se realiza a través del monitoreo realizado por el proceso TIC al indicador de efectividad:  "Porcentaje de implementación de controles asociados al Modelo de Sistema de Gestión de Seguridad de la información MSPI ". Adicionalmente en el Instrumento de identificación de la línea base de seguridad de MINTIC, cuya implementación se articula a su vez con una actividad del PETI, tambien se realiza el monitoreo de la implementación del modelo. 
En la aplicación de la lista de verificación del 25/04/2024 el proceso señala que se hizo en el ejercicio dentro del alcance entre equipo TIC que es lo mas fácil para hacer y que se puede cumplir, es el nivel de controles. Se hizo según del MSPI direccionado a los controles.
Conforme lo anterior se recomienda revisar los indicadores propuestos en el documento Indicadores de Gestión de Seguridad de la Información de MINTIC (octubre de 2021)</t>
  </si>
  <si>
    <t>La implementación y puesta en marcha del MSPI se realiza a través del monitoreo realizado por el proceso TIC al indicador de eficacia "Porcentaje de implementación de controles asociados al Modelo de Sistema de Gestión de Seguridad de la información MSPI ".  No se identifica la medición de la efectividad en la implementación del modelo.</t>
  </si>
  <si>
    <t>El plan de tratamiento se encuentra incluido en el PETI 2023 numeral 11.2, en la matriz de riesgos institucional se evidencia la implementación de la Fase 1 correspondiente al análisis de la información, no es claro como se implementan las fases 2 Desarrollo de los proyectos y 3 ciclo de vida del tratamiento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</si>
</sst>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6"/>
      <color theme="0"/>
      <name val="Calibri"/>
      <family val="2"/>
      <scheme val="minor"/>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b/>
      <sz val="10"/>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8"/>
      <color theme="1"/>
      <name val="Calibri"/>
      <family val="2"/>
      <scheme val="minor"/>
    </font>
    <font>
      <sz val="10"/>
      <name val="MS Sans Serif"/>
      <family val="2"/>
    </font>
    <font>
      <b/>
      <sz val="12"/>
      <color theme="0"/>
      <name val="Calibri"/>
      <family val="2"/>
      <scheme val="minor"/>
    </font>
    <font>
      <b/>
      <sz val="9"/>
      <color theme="0"/>
      <name val="Calibri"/>
      <family val="2"/>
      <scheme val="minor"/>
    </font>
    <font>
      <b/>
      <sz val="10"/>
      <color theme="0"/>
      <name val="MS Sans Serif"/>
      <family val="2"/>
    </font>
    <font>
      <b/>
      <sz val="11"/>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
      <sz val="9"/>
      <color indexed="81"/>
      <name val="Tahoma"/>
      <family val="2"/>
    </font>
    <font>
      <u/>
      <sz val="11"/>
      <name val="Calibri"/>
      <family val="2"/>
      <scheme val="minor"/>
    </font>
    <font>
      <i/>
      <u/>
      <sz val="11"/>
      <name val="Calibri"/>
      <family val="2"/>
      <scheme val="minor"/>
    </font>
    <font>
      <sz val="16"/>
      <name val="Calibri"/>
      <family val="2"/>
      <scheme val="minor"/>
    </font>
    <font>
      <b/>
      <sz val="11"/>
      <name val="Calibri"/>
      <family val="2"/>
      <scheme val="minor"/>
    </font>
    <font>
      <b/>
      <sz val="10"/>
      <name val="MS Sans Serif"/>
      <family val="2"/>
    </font>
  </fonts>
  <fills count="34">
    <fill>
      <patternFill patternType="none"/>
    </fill>
    <fill>
      <patternFill patternType="gray125"/>
    </fill>
    <fill>
      <patternFill patternType="solid">
        <fgColor rgb="FF8F45C7"/>
        <bgColor indexed="64"/>
      </patternFill>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002060"/>
        <bgColor indexed="64"/>
      </patternFill>
    </fill>
    <fill>
      <patternFill patternType="solid">
        <fgColor rgb="FFCC66FF"/>
        <bgColor indexed="64"/>
      </patternFill>
    </fill>
    <fill>
      <patternFill patternType="solid">
        <fgColor theme="0" tint="-0.249977111117893"/>
        <bgColor indexed="64"/>
      </patternFill>
    </fill>
    <fill>
      <patternFill patternType="solid">
        <fgColor rgb="FF7030A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theme="0" tint="-0.24997711111789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theme="4" tint="0.79998168889431442"/>
        <bgColor theme="4" tint="0.79998168889431442"/>
      </patternFill>
    </fill>
    <fill>
      <patternFill patternType="solid">
        <fgColor rgb="FFFF0000"/>
        <bgColor indexed="64"/>
      </patternFill>
    </fill>
  </fills>
  <borders count="62">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auto="1"/>
      </left>
      <right style="thin">
        <color indexed="64"/>
      </right>
      <top/>
      <bottom style="medium">
        <color auto="1"/>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theme="4" tint="0.39997558519241921"/>
      </bottom>
      <diagonal/>
    </border>
  </borders>
  <cellStyleXfs count="6">
    <xf numFmtId="0" fontId="0" fillId="0" borderId="0"/>
    <xf numFmtId="9" fontId="1" fillId="0" borderId="0" applyFont="0" applyFill="0" applyBorder="0" applyAlignment="0" applyProtection="0"/>
    <xf numFmtId="0" fontId="25" fillId="0" borderId="0"/>
    <xf numFmtId="0" fontId="30" fillId="0" borderId="0" applyNumberFormat="0" applyFill="0" applyBorder="0" applyAlignment="0" applyProtection="0"/>
    <xf numFmtId="0" fontId="35" fillId="0" borderId="0"/>
    <xf numFmtId="0" fontId="25" fillId="0" borderId="0"/>
  </cellStyleXfs>
  <cellXfs count="532">
    <xf numFmtId="0" fontId="0" fillId="0" borderId="0" xfId="0"/>
    <xf numFmtId="0" fontId="3" fillId="0" borderId="0" xfId="0" applyFont="1"/>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14" fillId="0" borderId="7" xfId="0" applyFont="1" applyBorder="1" applyAlignment="1">
      <alignment horizontal="center" vertical="center"/>
    </xf>
    <xf numFmtId="0" fontId="0" fillId="4" borderId="0" xfId="0" applyFill="1"/>
    <xf numFmtId="9" fontId="19" fillId="4" borderId="0" xfId="0" applyNumberFormat="1" applyFont="1" applyFill="1" applyAlignment="1">
      <alignment vertical="center" wrapText="1"/>
    </xf>
    <xf numFmtId="0" fontId="20" fillId="3" borderId="7" xfId="0" applyFont="1" applyFill="1" applyBorder="1" applyAlignment="1">
      <alignment horizontal="center" vertical="center" wrapText="1"/>
    </xf>
    <xf numFmtId="9" fontId="20" fillId="3" borderId="11" xfId="0" applyNumberFormat="1" applyFont="1" applyFill="1" applyBorder="1" applyAlignment="1">
      <alignment horizontal="center" vertical="center" wrapText="1"/>
    </xf>
    <xf numFmtId="0" fontId="9"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vertical="center" wrapText="1"/>
    </xf>
    <xf numFmtId="0" fontId="2" fillId="0" borderId="0" xfId="0" applyFont="1" applyAlignment="1">
      <alignment horizontal="left"/>
    </xf>
    <xf numFmtId="4" fontId="2" fillId="0" borderId="0" xfId="0" applyNumberFormat="1" applyFont="1"/>
    <xf numFmtId="0" fontId="2" fillId="0" borderId="0" xfId="0" applyFont="1"/>
    <xf numFmtId="0" fontId="0" fillId="0" borderId="0" xfId="0" applyAlignment="1">
      <alignment horizontal="left"/>
    </xf>
    <xf numFmtId="1" fontId="0" fillId="0" borderId="0" xfId="0" applyNumberFormat="1"/>
    <xf numFmtId="0" fontId="0" fillId="0" borderId="7" xfId="0" applyBorder="1" applyAlignment="1">
      <alignment horizontal="center" vertical="center"/>
    </xf>
    <xf numFmtId="1" fontId="0" fillId="0" borderId="7" xfId="0" applyNumberFormat="1" applyBorder="1" applyAlignment="1">
      <alignment horizontal="center" vertical="center"/>
    </xf>
    <xf numFmtId="0" fontId="0" fillId="0" borderId="0" xfId="0" pivotButton="1"/>
    <xf numFmtId="0" fontId="12" fillId="0" borderId="33" xfId="0" pivotButton="1" applyFont="1" applyBorder="1" applyAlignment="1">
      <alignment horizontal="center" vertical="center" wrapText="1"/>
    </xf>
    <xf numFmtId="0" fontId="0" fillId="0" borderId="0" xfId="0" pivotButton="1" applyAlignment="1">
      <alignment horizontal="left"/>
    </xf>
    <xf numFmtId="1" fontId="0" fillId="0" borderId="0" xfId="0" pivotButton="1" applyNumberFormat="1"/>
    <xf numFmtId="0" fontId="25" fillId="0" borderId="0" xfId="2"/>
    <xf numFmtId="0" fontId="13" fillId="13" borderId="34" xfId="2" applyFont="1" applyFill="1" applyBorder="1" applyAlignment="1">
      <alignment horizontal="center" vertical="center"/>
    </xf>
    <xf numFmtId="0" fontId="13" fillId="13" borderId="35" xfId="2" applyFont="1" applyFill="1" applyBorder="1" applyAlignment="1">
      <alignment horizontal="center" vertical="center"/>
    </xf>
    <xf numFmtId="0" fontId="13" fillId="13" borderId="36" xfId="2" applyFont="1" applyFill="1" applyBorder="1" applyAlignment="1">
      <alignment horizontal="center" vertical="center"/>
    </xf>
    <xf numFmtId="0" fontId="13" fillId="0" borderId="14"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12" xfId="2" applyFont="1" applyBorder="1" applyAlignment="1">
      <alignment horizontal="justify" vertical="center" wrapText="1"/>
    </xf>
    <xf numFmtId="1" fontId="13" fillId="0" borderId="37" xfId="2" applyNumberFormat="1" applyFont="1" applyBorder="1" applyAlignment="1">
      <alignment horizontal="center" vertical="center" wrapText="1"/>
    </xf>
    <xf numFmtId="0" fontId="13" fillId="0" borderId="3" xfId="2" applyFont="1" applyBorder="1" applyAlignment="1">
      <alignment horizontal="center" vertical="center" wrapText="1"/>
    </xf>
    <xf numFmtId="1" fontId="13" fillId="0" borderId="38"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4" fillId="0" borderId="7" xfId="0" applyFont="1" applyBorder="1" applyAlignment="1">
      <alignment vertical="center" wrapText="1"/>
    </xf>
    <xf numFmtId="0" fontId="12" fillId="0" borderId="7" xfId="0" applyFont="1" applyBorder="1" applyAlignment="1">
      <alignment vertical="center" wrapText="1"/>
    </xf>
    <xf numFmtId="0" fontId="12" fillId="4" borderId="7" xfId="0" applyFont="1" applyFill="1" applyBorder="1" applyAlignment="1">
      <alignment vertical="center" wrapText="1"/>
    </xf>
    <xf numFmtId="0" fontId="0" fillId="0" borderId="7" xfId="0" applyBorder="1" applyAlignment="1">
      <alignment horizontal="center" vertical="center" wrapText="1"/>
    </xf>
    <xf numFmtId="0" fontId="4" fillId="14" borderId="7" xfId="0" applyFont="1" applyFill="1" applyBorder="1" applyAlignment="1">
      <alignment horizontal="center" vertical="center" wrapText="1"/>
    </xf>
    <xf numFmtId="9" fontId="0" fillId="0" borderId="7" xfId="1" applyFont="1" applyBorder="1" applyAlignment="1">
      <alignment horizontal="center" vertical="center"/>
    </xf>
    <xf numFmtId="0" fontId="0" fillId="0" borderId="0" xfId="0" applyAlignment="1">
      <alignment wrapText="1"/>
    </xf>
    <xf numFmtId="0" fontId="0" fillId="0" borderId="36" xfId="0" applyBorder="1"/>
    <xf numFmtId="0" fontId="0" fillId="0" borderId="41" xfId="0" applyBorder="1"/>
    <xf numFmtId="0" fontId="0" fillId="0" borderId="34" xfId="0" applyBorder="1"/>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9" xfId="0" applyFont="1" applyFill="1" applyBorder="1" applyAlignment="1">
      <alignment horizontal="center" vertical="center"/>
    </xf>
    <xf numFmtId="0" fontId="32" fillId="0" borderId="0" xfId="0" applyFont="1" applyAlignment="1">
      <alignment vertical="center"/>
    </xf>
    <xf numFmtId="0" fontId="32" fillId="0" borderId="10" xfId="0" applyFont="1" applyBorder="1" applyAlignment="1">
      <alignment horizontal="center" vertical="center" wrapText="1"/>
    </xf>
    <xf numFmtId="0" fontId="21" fillId="0" borderId="48" xfId="0" applyFont="1" applyBorder="1" applyAlignment="1">
      <alignment horizontal="center" vertical="center"/>
    </xf>
    <xf numFmtId="18" fontId="32" fillId="0" borderId="49" xfId="0" applyNumberFormat="1" applyFont="1" applyBorder="1" applyAlignment="1">
      <alignment horizontal="center" vertical="center" wrapText="1"/>
    </xf>
    <xf numFmtId="0" fontId="32" fillId="0" borderId="3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center" vertical="center"/>
    </xf>
    <xf numFmtId="0" fontId="32" fillId="0" borderId="4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32" fillId="0" borderId="49" xfId="0" applyFont="1" applyBorder="1" applyAlignment="1">
      <alignment horizontal="center" vertical="center" wrapText="1"/>
    </xf>
    <xf numFmtId="0" fontId="21" fillId="0" borderId="0" xfId="0" applyFont="1"/>
    <xf numFmtId="0" fontId="6" fillId="15" borderId="33" xfId="0" applyFont="1" applyFill="1" applyBorder="1" applyAlignment="1">
      <alignment horizontal="center" vertical="center" wrapText="1"/>
    </xf>
    <xf numFmtId="0" fontId="6" fillId="15" borderId="33" xfId="0" applyFont="1" applyFill="1" applyBorder="1" applyAlignment="1">
      <alignment vertical="center" wrapText="1"/>
    </xf>
    <xf numFmtId="0" fontId="36" fillId="2" borderId="19" xfId="4" applyFont="1" applyFill="1" applyBorder="1" applyAlignment="1">
      <alignment horizontal="left" vertical="center"/>
    </xf>
    <xf numFmtId="0" fontId="23" fillId="2" borderId="19" xfId="4" applyFont="1" applyFill="1" applyBorder="1" applyAlignment="1">
      <alignment vertical="center" wrapText="1"/>
    </xf>
    <xf numFmtId="0" fontId="23" fillId="2" borderId="19" xfId="4" applyFont="1" applyFill="1" applyBorder="1" applyAlignment="1">
      <alignment horizontal="center" vertical="center" wrapText="1"/>
    </xf>
    <xf numFmtId="0" fontId="37" fillId="2" borderId="19" xfId="4" applyFont="1" applyFill="1" applyBorder="1" applyAlignment="1">
      <alignment vertical="center" wrapText="1"/>
    </xf>
    <xf numFmtId="0" fontId="4" fillId="0" borderId="0" xfId="0" applyFont="1"/>
    <xf numFmtId="0" fontId="4" fillId="14" borderId="32" xfId="0" applyFont="1" applyFill="1" applyBorder="1" applyAlignment="1">
      <alignment horizontal="center" vertical="center" wrapText="1"/>
    </xf>
    <xf numFmtId="0" fontId="4" fillId="14" borderId="32" xfId="0" applyFont="1" applyFill="1" applyBorder="1" applyAlignment="1">
      <alignment vertical="center" wrapText="1"/>
    </xf>
    <xf numFmtId="0" fontId="24" fillId="14" borderId="0" xfId="0" applyFont="1" applyFill="1" applyAlignment="1">
      <alignment vertical="center" wrapText="1"/>
    </xf>
    <xf numFmtId="0" fontId="39" fillId="14" borderId="7" xfId="0" applyFont="1" applyFill="1" applyBorder="1" applyAlignment="1">
      <alignment horizontal="center" vertical="center" wrapText="1"/>
    </xf>
    <xf numFmtId="0" fontId="0" fillId="0" borderId="7" xfId="0" applyBorder="1" applyAlignment="1">
      <alignment vertical="center" wrapText="1"/>
    </xf>
    <xf numFmtId="0" fontId="38" fillId="2" borderId="19" xfId="4" applyFont="1" applyFill="1" applyBorder="1" applyAlignment="1">
      <alignment vertical="center" wrapText="1"/>
    </xf>
    <xf numFmtId="0" fontId="24" fillId="14" borderId="32"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40" fillId="0" borderId="7" xfId="5" applyFont="1" applyBorder="1" applyAlignment="1">
      <alignment horizontal="center" vertical="center" wrapText="1"/>
    </xf>
    <xf numFmtId="0" fontId="32" fillId="16" borderId="7" xfId="0" applyFont="1" applyFill="1" applyBorder="1" applyAlignment="1">
      <alignment vertical="center" wrapText="1"/>
    </xf>
    <xf numFmtId="0" fontId="32" fillId="16" borderId="7" xfId="0" applyFont="1" applyFill="1" applyBorder="1" applyAlignment="1">
      <alignment horizontal="center" vertical="center" wrapText="1"/>
    </xf>
    <xf numFmtId="0" fontId="40" fillId="0" borderId="7" xfId="5" applyFont="1" applyBorder="1" applyAlignment="1">
      <alignment vertical="center" wrapText="1"/>
    </xf>
    <xf numFmtId="0" fontId="0" fillId="14" borderId="32" xfId="0" applyFill="1" applyBorder="1" applyAlignment="1">
      <alignment horizontal="center" vertical="center" wrapText="1"/>
    </xf>
    <xf numFmtId="0" fontId="12" fillId="14" borderId="32" xfId="0" applyFont="1" applyFill="1" applyBorder="1" applyAlignment="1">
      <alignment vertical="center" wrapText="1"/>
    </xf>
    <xf numFmtId="0" fontId="0" fillId="14" borderId="32" xfId="0" applyFill="1" applyBorder="1" applyAlignment="1">
      <alignment vertical="center" wrapText="1"/>
    </xf>
    <xf numFmtId="0" fontId="0" fillId="0" borderId="32" xfId="0" applyBorder="1" applyAlignment="1">
      <alignment vertical="center" wrapText="1"/>
    </xf>
    <xf numFmtId="2" fontId="0" fillId="0" borderId="7" xfId="0" applyNumberFormat="1" applyBorder="1" applyAlignment="1">
      <alignment vertical="center" wrapText="1"/>
    </xf>
    <xf numFmtId="0" fontId="28" fillId="0" borderId="7" xfId="5" applyFont="1" applyBorder="1" applyAlignment="1">
      <alignment vertical="center" wrapText="1"/>
    </xf>
    <xf numFmtId="0" fontId="13" fillId="0" borderId="7" xfId="5" applyFont="1" applyBorder="1" applyAlignment="1">
      <alignment vertical="center" wrapText="1"/>
    </xf>
    <xf numFmtId="0" fontId="0" fillId="4" borderId="7" xfId="0" applyFill="1" applyBorder="1" applyAlignment="1">
      <alignment horizontal="center" vertical="center" wrapText="1"/>
    </xf>
    <xf numFmtId="0" fontId="0" fillId="4" borderId="7" xfId="0" applyFill="1" applyBorder="1" applyAlignment="1">
      <alignment vertical="center" wrapText="1"/>
    </xf>
    <xf numFmtId="0" fontId="13" fillId="4" borderId="7" xfId="5" applyFont="1" applyFill="1" applyBorder="1" applyAlignment="1">
      <alignment vertical="center" wrapText="1"/>
    </xf>
    <xf numFmtId="0" fontId="41" fillId="0" borderId="0" xfId="5" applyFont="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36" fillId="15" borderId="33" xfId="0" applyFont="1" applyFill="1" applyBorder="1" applyAlignment="1">
      <alignment horizontal="center" vertical="center"/>
    </xf>
    <xf numFmtId="0" fontId="36" fillId="15" borderId="33" xfId="0" applyFont="1" applyFill="1" applyBorder="1" applyAlignment="1">
      <alignment horizontal="center" vertical="center" wrapText="1"/>
    </xf>
    <xf numFmtId="0" fontId="2" fillId="2" borderId="19" xfId="4" applyFont="1" applyFill="1" applyBorder="1" applyAlignment="1">
      <alignment horizontal="left" vertical="center"/>
    </xf>
    <xf numFmtId="0" fontId="2" fillId="2" borderId="19" xfId="4" applyFont="1" applyFill="1" applyBorder="1" applyAlignment="1">
      <alignment vertical="top" wrapText="1"/>
    </xf>
    <xf numFmtId="0" fontId="2" fillId="2" borderId="19" xfId="4" applyFont="1" applyFill="1" applyBorder="1" applyAlignment="1">
      <alignment horizontal="center" vertical="top" wrapText="1"/>
    </xf>
    <xf numFmtId="0" fontId="4" fillId="14" borderId="32" xfId="0" applyFont="1" applyFill="1" applyBorder="1" applyAlignment="1">
      <alignment horizontal="center" vertical="center"/>
    </xf>
    <xf numFmtId="0" fontId="4" fillId="14" borderId="32" xfId="0" applyFont="1" applyFill="1" applyBorder="1" applyAlignment="1">
      <alignment horizontal="left" vertical="center" wrapText="1"/>
    </xf>
    <xf numFmtId="0" fontId="4" fillId="14" borderId="32" xfId="0" applyFont="1" applyFill="1" applyBorder="1" applyAlignment="1">
      <alignment horizontal="left" vertical="center"/>
    </xf>
    <xf numFmtId="0" fontId="0" fillId="14" borderId="7" xfId="0" applyFill="1" applyBorder="1" applyAlignment="1">
      <alignment horizontal="left" vertical="center"/>
    </xf>
    <xf numFmtId="0" fontId="39" fillId="14" borderId="32" xfId="0" applyFont="1" applyFill="1" applyBorder="1" applyAlignment="1">
      <alignment horizontal="center" vertical="center"/>
    </xf>
    <xf numFmtId="0" fontId="0" fillId="0" borderId="7" xfId="0" applyBorder="1" applyAlignment="1">
      <alignment horizontal="left" vertical="center" wrapText="1"/>
    </xf>
    <xf numFmtId="0" fontId="4" fillId="0" borderId="7"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39" fillId="0" borderId="7" xfId="0" applyFont="1" applyBorder="1" applyAlignment="1">
      <alignment horizontal="center" vertical="center"/>
    </xf>
    <xf numFmtId="0" fontId="0" fillId="0" borderId="7" xfId="0" applyBorder="1" applyAlignment="1">
      <alignment horizontal="justify" vertical="center" wrapText="1"/>
    </xf>
    <xf numFmtId="0" fontId="43"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2" fillId="2" borderId="19" xfId="4" applyFont="1" applyFill="1" applyBorder="1" applyAlignment="1">
      <alignment horizontal="left" vertical="center" wrapText="1"/>
    </xf>
    <xf numFmtId="0" fontId="2" fillId="2" borderId="19" xfId="4" applyFont="1" applyFill="1" applyBorder="1" applyAlignment="1">
      <alignment horizontal="justify" vertical="center" wrapText="1"/>
    </xf>
    <xf numFmtId="0" fontId="5" fillId="2" borderId="19" xfId="4" applyFont="1" applyFill="1" applyBorder="1" applyAlignment="1">
      <alignment horizontal="left" vertical="center" wrapText="1"/>
    </xf>
    <xf numFmtId="0" fontId="2" fillId="2" borderId="19" xfId="4" applyFont="1" applyFill="1" applyBorder="1" applyAlignment="1">
      <alignment horizontal="center" vertical="center" wrapText="1"/>
    </xf>
    <xf numFmtId="0" fontId="4" fillId="14" borderId="32" xfId="0" applyFont="1" applyFill="1" applyBorder="1" applyAlignment="1">
      <alignment horizontal="justify" vertical="center" wrapText="1"/>
    </xf>
    <xf numFmtId="0" fontId="0" fillId="0" borderId="32" xfId="0" applyBorder="1" applyAlignment="1">
      <alignment horizontal="justify" vertical="center" wrapText="1"/>
    </xf>
    <xf numFmtId="0" fontId="0" fillId="14" borderId="32" xfId="0" applyFill="1" applyBorder="1" applyAlignment="1">
      <alignment horizontal="left" vertical="center" wrapText="1"/>
    </xf>
    <xf numFmtId="0" fontId="0" fillId="14" borderId="32" xfId="0" applyFill="1" applyBorder="1" applyAlignment="1">
      <alignment horizontal="left" vertical="center"/>
    </xf>
    <xf numFmtId="0" fontId="0" fillId="14" borderId="32" xfId="0" applyFill="1" applyBorder="1" applyAlignment="1">
      <alignment horizontal="justify" vertical="center" wrapText="1"/>
    </xf>
    <xf numFmtId="0" fontId="3" fillId="14" borderId="32" xfId="0" applyFont="1" applyFill="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 xfId="0" applyBorder="1"/>
    <xf numFmtId="0" fontId="4" fillId="4" borderId="7" xfId="0" applyFont="1" applyFill="1" applyBorder="1" applyAlignment="1">
      <alignment horizontal="left" vertical="center"/>
    </xf>
    <xf numFmtId="0" fontId="2" fillId="2" borderId="19" xfId="4" applyFont="1" applyFill="1" applyBorder="1" applyAlignment="1">
      <alignment horizontal="justify" vertical="center"/>
    </xf>
    <xf numFmtId="0" fontId="2" fillId="2" borderId="19" xfId="4" applyFont="1" applyFill="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justify" vertical="center"/>
    </xf>
    <xf numFmtId="0" fontId="4" fillId="0" borderId="32" xfId="0" applyFont="1" applyBorder="1" applyAlignment="1">
      <alignment horizontal="center" vertical="center" wrapText="1"/>
    </xf>
    <xf numFmtId="0" fontId="44" fillId="15" borderId="7" xfId="0" applyFont="1" applyFill="1" applyBorder="1" applyAlignment="1">
      <alignment horizontal="center" vertical="center"/>
    </xf>
    <xf numFmtId="0" fontId="44" fillId="15" borderId="7" xfId="0" applyFont="1" applyFill="1" applyBorder="1" applyAlignment="1">
      <alignment horizontal="center" vertical="center" wrapText="1"/>
    </xf>
    <xf numFmtId="0" fontId="0" fillId="17" borderId="33" xfId="0" applyFill="1" applyBorder="1" applyAlignment="1">
      <alignment horizontal="center" vertical="center"/>
    </xf>
    <xf numFmtId="0" fontId="0" fillId="17" borderId="7" xfId="0" applyFill="1" applyBorder="1" applyAlignment="1">
      <alignment vertical="center"/>
    </xf>
    <xf numFmtId="0" fontId="0" fillId="17" borderId="7" xfId="0" applyFill="1" applyBorder="1" applyAlignment="1">
      <alignment vertical="center" wrapText="1"/>
    </xf>
    <xf numFmtId="0" fontId="0" fillId="17" borderId="7" xfId="0" applyFill="1" applyBorder="1" applyAlignment="1">
      <alignment horizontal="center" vertical="center" wrapText="1"/>
    </xf>
    <xf numFmtId="0" fontId="0" fillId="17" borderId="7" xfId="0" applyFill="1" applyBorder="1" applyAlignment="1">
      <alignment horizontal="center" vertical="center"/>
    </xf>
    <xf numFmtId="0" fontId="0" fillId="17" borderId="32" xfId="0" applyFill="1" applyBorder="1" applyAlignment="1">
      <alignment vertical="center"/>
    </xf>
    <xf numFmtId="0" fontId="0" fillId="0" borderId="7" xfId="0" applyBorder="1" applyAlignment="1">
      <alignment vertical="center"/>
    </xf>
    <xf numFmtId="0" fontId="45" fillId="2" borderId="18" xfId="0" applyFont="1" applyFill="1" applyBorder="1" applyAlignment="1">
      <alignment vertical="center"/>
    </xf>
    <xf numFmtId="0" fontId="45" fillId="2" borderId="19" xfId="0" applyFont="1" applyFill="1" applyBorder="1" applyAlignment="1">
      <alignment vertical="center"/>
    </xf>
    <xf numFmtId="0" fontId="45" fillId="2" borderId="19" xfId="0" applyFont="1" applyFill="1" applyBorder="1" applyAlignment="1">
      <alignment vertical="center" wrapText="1"/>
    </xf>
    <xf numFmtId="0" fontId="45" fillId="2" borderId="19" xfId="0" applyFont="1" applyFill="1" applyBorder="1" applyAlignment="1">
      <alignment horizontal="center" vertical="center"/>
    </xf>
    <xf numFmtId="1" fontId="45" fillId="2" borderId="20" xfId="0" applyNumberFormat="1" applyFont="1" applyFill="1" applyBorder="1" applyAlignment="1">
      <alignment horizontal="center" vertical="center"/>
    </xf>
    <xf numFmtId="0" fontId="0" fillId="17" borderId="0" xfId="0" applyFill="1" applyAlignment="1">
      <alignment horizontal="center" vertical="center"/>
    </xf>
    <xf numFmtId="0" fontId="45" fillId="2" borderId="20" xfId="0" applyFont="1" applyFill="1" applyBorder="1" applyAlignment="1">
      <alignment horizontal="center" vertical="center"/>
    </xf>
    <xf numFmtId="0" fontId="0" fillId="4" borderId="7" xfId="0" applyFill="1" applyBorder="1" applyAlignment="1">
      <alignment vertical="center"/>
    </xf>
    <xf numFmtId="0" fontId="23" fillId="2" borderId="16" xfId="0" applyFont="1" applyFill="1" applyBorder="1" applyAlignment="1">
      <alignment horizontal="center" vertical="center"/>
    </xf>
    <xf numFmtId="0" fontId="23" fillId="2" borderId="16" xfId="0" applyFont="1" applyFill="1" applyBorder="1" applyAlignment="1">
      <alignment horizontal="center" vertical="center" wrapText="1"/>
    </xf>
    <xf numFmtId="0" fontId="23" fillId="19" borderId="16" xfId="0" applyFont="1" applyFill="1" applyBorder="1" applyAlignment="1">
      <alignment horizontal="center" vertical="center" wrapText="1"/>
    </xf>
    <xf numFmtId="0" fontId="23" fillId="20" borderId="16" xfId="0" applyFont="1" applyFill="1" applyBorder="1" applyAlignment="1">
      <alignment horizontal="center" vertical="center" wrapText="1"/>
    </xf>
    <xf numFmtId="0" fontId="23" fillId="21" borderId="16" xfId="0" applyFont="1" applyFill="1" applyBorder="1" applyAlignment="1">
      <alignment horizontal="center" vertical="center" wrapText="1"/>
    </xf>
    <xf numFmtId="0" fontId="23" fillId="22" borderId="16"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48" fillId="0" borderId="7" xfId="0" applyFont="1" applyBorder="1" applyAlignment="1">
      <alignment vertical="center" wrapText="1"/>
    </xf>
    <xf numFmtId="0" fontId="48" fillId="0" borderId="7" xfId="0" applyFont="1" applyBorder="1" applyAlignment="1">
      <alignment vertical="center"/>
    </xf>
    <xf numFmtId="0" fontId="3" fillId="14" borderId="7" xfId="0" applyFont="1" applyFill="1" applyBorder="1" applyAlignment="1">
      <alignment horizontal="center" vertical="center"/>
    </xf>
    <xf numFmtId="0" fontId="43" fillId="19" borderId="7" xfId="0" applyFont="1" applyFill="1" applyBorder="1" applyAlignment="1">
      <alignment horizontal="center" vertical="center"/>
    </xf>
    <xf numFmtId="0" fontId="5" fillId="20" borderId="7" xfId="0" applyFont="1" applyFill="1" applyBorder="1" applyAlignment="1">
      <alignment horizontal="center" vertical="center"/>
    </xf>
    <xf numFmtId="0" fontId="43" fillId="21" borderId="7" xfId="0" applyFont="1" applyFill="1" applyBorder="1" applyAlignment="1">
      <alignment horizontal="center" vertical="center"/>
    </xf>
    <xf numFmtId="0" fontId="5" fillId="21" borderId="7" xfId="0" applyFont="1" applyFill="1" applyBorder="1" applyAlignment="1">
      <alignment horizontal="center" vertical="center"/>
    </xf>
    <xf numFmtId="0" fontId="5" fillId="22" borderId="7"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7" xfId="0" applyFont="1" applyFill="1" applyBorder="1" applyAlignment="1">
      <alignment horizontal="center" vertical="center"/>
    </xf>
    <xf numFmtId="0" fontId="0" fillId="19" borderId="7" xfId="0" applyFill="1" applyBorder="1" applyAlignment="1">
      <alignment horizontal="center" vertical="center"/>
    </xf>
    <xf numFmtId="0" fontId="0" fillId="21" borderId="7" xfId="0" applyFill="1" applyBorder="1" applyAlignment="1">
      <alignment horizontal="center" vertical="center"/>
    </xf>
    <xf numFmtId="0" fontId="48" fillId="23" borderId="7" xfId="0" applyFont="1" applyFill="1" applyBorder="1" applyAlignment="1">
      <alignment vertical="center" wrapText="1"/>
    </xf>
    <xf numFmtId="0" fontId="0" fillId="24" borderId="7" xfId="0" applyFill="1" applyBorder="1" applyAlignment="1">
      <alignment horizontal="center" vertical="center"/>
    </xf>
    <xf numFmtId="0" fontId="0" fillId="25" borderId="7" xfId="0" applyFill="1" applyBorder="1" applyAlignment="1">
      <alignment horizontal="center" vertical="center"/>
    </xf>
    <xf numFmtId="0" fontId="43" fillId="25" borderId="7" xfId="0" applyFont="1" applyFill="1" applyBorder="1" applyAlignment="1">
      <alignment horizontal="center" vertical="center"/>
    </xf>
    <xf numFmtId="0" fontId="5" fillId="26" borderId="7" xfId="0" applyFont="1" applyFill="1" applyBorder="1" applyAlignment="1">
      <alignment horizontal="center" vertical="center"/>
    </xf>
    <xf numFmtId="0" fontId="0" fillId="27" borderId="7" xfId="0" applyFill="1" applyBorder="1" applyAlignment="1">
      <alignment horizontal="center" vertical="center"/>
    </xf>
    <xf numFmtId="0" fontId="5" fillId="28" borderId="7" xfId="0" applyFont="1" applyFill="1" applyBorder="1" applyAlignment="1">
      <alignment horizontal="center" vertical="center"/>
    </xf>
    <xf numFmtId="0" fontId="5" fillId="29" borderId="7" xfId="0" applyFont="1" applyFill="1" applyBorder="1" applyAlignment="1">
      <alignment horizontal="center" vertical="center"/>
    </xf>
    <xf numFmtId="0" fontId="43" fillId="0" borderId="7" xfId="0" applyFont="1" applyBorder="1" applyAlignment="1">
      <alignment vertical="center" wrapText="1"/>
    </xf>
    <xf numFmtId="0" fontId="48" fillId="13" borderId="7" xfId="0" applyFont="1" applyFill="1" applyBorder="1" applyAlignment="1">
      <alignment vertical="center" wrapText="1"/>
    </xf>
    <xf numFmtId="0" fontId="3" fillId="13" borderId="7" xfId="0" applyFont="1" applyFill="1" applyBorder="1" applyAlignment="1">
      <alignment horizontal="center" vertical="center"/>
    </xf>
    <xf numFmtId="0" fontId="48" fillId="13" borderId="7" xfId="0" applyFont="1" applyFill="1" applyBorder="1" applyAlignment="1">
      <alignment horizontal="center" vertical="center"/>
    </xf>
    <xf numFmtId="0" fontId="0" fillId="13" borderId="7" xfId="0" applyFill="1" applyBorder="1" applyAlignment="1">
      <alignment horizontal="center" vertical="center"/>
    </xf>
    <xf numFmtId="0" fontId="5" fillId="27" borderId="7" xfId="0" applyFont="1" applyFill="1" applyBorder="1" applyAlignment="1">
      <alignment horizontal="center" vertical="center"/>
    </xf>
    <xf numFmtId="0" fontId="5" fillId="29" borderId="8" xfId="0" applyFont="1" applyFill="1" applyBorder="1" applyAlignment="1">
      <alignment horizontal="center" vertical="center"/>
    </xf>
    <xf numFmtId="0" fontId="43" fillId="0" borderId="7" xfId="0" applyFont="1" applyBorder="1" applyAlignment="1">
      <alignment vertical="center"/>
    </xf>
    <xf numFmtId="0" fontId="48" fillId="13" borderId="7" xfId="0" applyFont="1" applyFill="1" applyBorder="1" applyAlignment="1">
      <alignment vertical="center"/>
    </xf>
    <xf numFmtId="0" fontId="49" fillId="13" borderId="7" xfId="0" applyFont="1" applyFill="1" applyBorder="1" applyAlignment="1">
      <alignment horizontal="center" vertical="center"/>
    </xf>
    <xf numFmtId="0" fontId="5" fillId="30" borderId="7" xfId="0" applyFont="1" applyFill="1" applyBorder="1" applyAlignment="1">
      <alignment horizontal="center" vertical="center"/>
    </xf>
    <xf numFmtId="0" fontId="0" fillId="13" borderId="7" xfId="0" applyFill="1" applyBorder="1" applyAlignment="1">
      <alignment vertical="center"/>
    </xf>
    <xf numFmtId="0" fontId="0" fillId="0" borderId="10" xfId="0" applyBorder="1" applyAlignment="1">
      <alignment vertical="center"/>
    </xf>
    <xf numFmtId="0" fontId="48" fillId="0" borderId="10" xfId="0" applyFont="1" applyBorder="1" applyAlignment="1">
      <alignment vertical="center" wrapText="1"/>
    </xf>
    <xf numFmtId="0" fontId="5" fillId="11" borderId="11" xfId="0" applyFont="1" applyFill="1" applyBorder="1" applyAlignment="1">
      <alignment horizontal="center" vertical="center"/>
    </xf>
    <xf numFmtId="0" fontId="50" fillId="15" borderId="15" xfId="0" applyFont="1" applyFill="1" applyBorder="1" applyAlignment="1">
      <alignment horizontal="center" vertical="center" wrapText="1"/>
    </xf>
    <xf numFmtId="0" fontId="50" fillId="15" borderId="16" xfId="0" applyFont="1" applyFill="1" applyBorder="1" applyAlignment="1">
      <alignment horizontal="center" vertical="center" wrapText="1"/>
    </xf>
    <xf numFmtId="0" fontId="50" fillId="15" borderId="16" xfId="0" applyFont="1" applyFill="1" applyBorder="1" applyAlignment="1">
      <alignment horizontal="center" vertical="center"/>
    </xf>
    <xf numFmtId="0" fontId="50" fillId="15" borderId="17" xfId="0" applyFont="1" applyFill="1" applyBorder="1" applyAlignment="1">
      <alignment horizontal="center" vertical="center"/>
    </xf>
    <xf numFmtId="0" fontId="0" fillId="17" borderId="6" xfId="0" applyFill="1" applyBorder="1" applyAlignment="1">
      <alignment horizontal="center" vertical="center"/>
    </xf>
    <xf numFmtId="0" fontId="0" fillId="17" borderId="8" xfId="0" applyFill="1" applyBorder="1" applyAlignment="1">
      <alignment horizontal="center" vertical="center"/>
    </xf>
    <xf numFmtId="0" fontId="0" fillId="0" borderId="6"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8" fillId="0" borderId="7" xfId="0" applyFont="1" applyBorder="1" applyAlignment="1">
      <alignment horizontal="left" vertical="center" wrapText="1"/>
    </xf>
    <xf numFmtId="0" fontId="23" fillId="2" borderId="15" xfId="0" applyFont="1" applyFill="1" applyBorder="1" applyAlignment="1">
      <alignment horizontal="center" vertical="center"/>
    </xf>
    <xf numFmtId="0" fontId="0" fillId="23" borderId="6" xfId="0" applyFill="1" applyBorder="1" applyAlignment="1">
      <alignment horizontal="center" vertical="center"/>
    </xf>
    <xf numFmtId="0" fontId="0" fillId="23" borderId="7" xfId="0" applyFill="1" applyBorder="1" applyAlignment="1">
      <alignment horizontal="center" vertical="center"/>
    </xf>
    <xf numFmtId="0" fontId="5" fillId="13" borderId="6" xfId="0" applyFont="1" applyFill="1" applyBorder="1" applyAlignment="1">
      <alignment horizontal="center" vertical="center"/>
    </xf>
    <xf numFmtId="0" fontId="5" fillId="13" borderId="6" xfId="0" applyFont="1" applyFill="1" applyBorder="1" applyAlignment="1">
      <alignment horizontal="left" vertical="center"/>
    </xf>
    <xf numFmtId="0" fontId="48" fillId="0" borderId="7" xfId="0" applyFont="1" applyBorder="1" applyAlignment="1">
      <alignment horizontal="left" vertical="center"/>
    </xf>
    <xf numFmtId="0" fontId="48" fillId="23" borderId="7" xfId="0" applyFont="1" applyFill="1" applyBorder="1" applyAlignment="1">
      <alignment horizontal="left" vertical="center" wrapText="1"/>
    </xf>
    <xf numFmtId="0" fontId="48" fillId="13" borderId="7" xfId="0" applyFont="1" applyFill="1" applyBorder="1" applyAlignment="1">
      <alignment horizontal="left" vertical="center" wrapText="1"/>
    </xf>
    <xf numFmtId="0" fontId="0" fillId="13" borderId="7" xfId="0" applyFill="1" applyBorder="1" applyAlignment="1">
      <alignment horizontal="left" vertical="center"/>
    </xf>
    <xf numFmtId="0" fontId="0" fillId="0" borderId="10" xfId="0" applyBorder="1" applyAlignment="1">
      <alignment horizontal="left" vertical="center"/>
    </xf>
    <xf numFmtId="0" fontId="4" fillId="0" borderId="7" xfId="0" applyFont="1" applyBorder="1" applyAlignment="1">
      <alignment horizontal="center" vertical="center"/>
    </xf>
    <xf numFmtId="0" fontId="2" fillId="2" borderId="19" xfId="4" applyFont="1" applyFill="1" applyBorder="1" applyAlignment="1">
      <alignment vertical="center" wrapText="1"/>
    </xf>
    <xf numFmtId="0" fontId="4" fillId="0" borderId="7" xfId="0" applyFont="1" applyBorder="1" applyAlignment="1">
      <alignment horizontal="left" wrapText="1"/>
    </xf>
    <xf numFmtId="0" fontId="36" fillId="31" borderId="33" xfId="0" applyFont="1" applyFill="1" applyBorder="1" applyAlignment="1">
      <alignment horizontal="center" vertical="center" wrapText="1"/>
    </xf>
    <xf numFmtId="0" fontId="6" fillId="31" borderId="33"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25" fillId="0" borderId="0" xfId="2" applyAlignment="1">
      <alignment vertical="center"/>
    </xf>
    <xf numFmtId="0" fontId="44" fillId="31" borderId="7" xfId="0" applyFont="1" applyFill="1" applyBorder="1" applyAlignment="1">
      <alignment horizontal="center" vertical="center" wrapText="1"/>
    </xf>
    <xf numFmtId="0" fontId="8" fillId="0" borderId="51" xfId="0" applyFont="1" applyBorder="1" applyAlignment="1">
      <alignment horizontal="center" vertical="center"/>
    </xf>
    <xf numFmtId="3" fontId="16" fillId="5" borderId="49" xfId="0" applyNumberFormat="1" applyFont="1" applyFill="1" applyBorder="1" applyAlignment="1">
      <alignment horizontal="center" vertical="center"/>
    </xf>
    <xf numFmtId="0" fontId="16" fillId="5" borderId="57" xfId="0" applyFont="1" applyFill="1" applyBorder="1" applyAlignment="1">
      <alignment horizontal="center" vertical="center"/>
    </xf>
    <xf numFmtId="0" fontId="3" fillId="0" borderId="3" xfId="0" applyFont="1" applyBorder="1"/>
    <xf numFmtId="9" fontId="0" fillId="0" borderId="5" xfId="0" applyNumberFormat="1" applyBorder="1"/>
    <xf numFmtId="3" fontId="3" fillId="0" borderId="7" xfId="0" applyNumberFormat="1" applyFont="1" applyBorder="1" applyAlignment="1">
      <alignment horizontal="center" vertical="center"/>
    </xf>
    <xf numFmtId="0" fontId="5" fillId="13" borderId="7" xfId="0" applyFont="1" applyFill="1" applyBorder="1" applyAlignment="1">
      <alignment horizontal="center" vertical="center"/>
    </xf>
    <xf numFmtId="0" fontId="5" fillId="22" borderId="7" xfId="0" applyFont="1" applyFill="1" applyBorder="1" applyAlignment="1">
      <alignment horizontal="center" vertical="center" wrapText="1"/>
    </xf>
    <xf numFmtId="0" fontId="5" fillId="19" borderId="7" xfId="0" applyFont="1" applyFill="1" applyBorder="1" applyAlignment="1">
      <alignment horizontal="center" vertical="center"/>
    </xf>
    <xf numFmtId="0" fontId="4" fillId="0" borderId="58" xfId="0" applyFont="1" applyBorder="1" applyAlignment="1">
      <alignment horizontal="center" vertical="center"/>
    </xf>
    <xf numFmtId="0" fontId="50" fillId="15" borderId="15" xfId="0" applyFont="1" applyFill="1" applyBorder="1" applyAlignment="1">
      <alignment horizontal="center" vertical="center"/>
    </xf>
    <xf numFmtId="0" fontId="4" fillId="32" borderId="7" xfId="0" applyFont="1" applyFill="1" applyBorder="1"/>
    <xf numFmtId="9" fontId="21" fillId="0" borderId="20" xfId="1" applyFont="1" applyBorder="1" applyAlignment="1">
      <alignment horizontal="center"/>
    </xf>
    <xf numFmtId="0" fontId="0" fillId="0" borderId="31" xfId="0" applyBorder="1" applyAlignment="1">
      <alignment horizontal="justify" vertical="center" wrapText="1"/>
    </xf>
    <xf numFmtId="0" fontId="0" fillId="0" borderId="18" xfId="0" applyBorder="1" applyAlignment="1">
      <alignment horizontal="center" vertical="center" wrapText="1"/>
    </xf>
    <xf numFmtId="9" fontId="20" fillId="3" borderId="26" xfId="0" applyNumberFormat="1" applyFont="1" applyFill="1" applyBorder="1" applyAlignment="1">
      <alignment horizontal="center" vertical="center" wrapText="1"/>
    </xf>
    <xf numFmtId="0" fontId="0" fillId="0" borderId="0" xfId="0" applyAlignment="1">
      <alignment horizontal="justify" vertical="center" wrapText="1"/>
    </xf>
    <xf numFmtId="0" fontId="0" fillId="0" borderId="0" xfId="0" applyAlignment="1">
      <alignment horizontal="justify" vertical="center"/>
    </xf>
    <xf numFmtId="0" fontId="39" fillId="14" borderId="18" xfId="0" applyFont="1" applyFill="1" applyBorder="1" applyAlignment="1">
      <alignment horizontal="center" vertical="center" wrapText="1"/>
    </xf>
    <xf numFmtId="0" fontId="39" fillId="0" borderId="18" xfId="0" applyFont="1" applyBorder="1" applyAlignment="1">
      <alignment horizontal="center" vertical="center" wrapText="1"/>
    </xf>
    <xf numFmtId="0" fontId="39" fillId="14" borderId="44" xfId="0" applyFont="1" applyFill="1" applyBorder="1" applyAlignment="1">
      <alignment horizontal="center" vertical="center" wrapText="1"/>
    </xf>
    <xf numFmtId="0" fontId="0" fillId="4" borderId="18" xfId="0" applyFill="1" applyBorder="1" applyAlignment="1">
      <alignment horizontal="center" vertical="center" wrapText="1"/>
    </xf>
    <xf numFmtId="0" fontId="38" fillId="2" borderId="7" xfId="4" applyFont="1" applyFill="1" applyBorder="1" applyAlignment="1">
      <alignment vertical="center" wrapText="1"/>
    </xf>
    <xf numFmtId="0" fontId="38" fillId="2" borderId="7" xfId="4" applyFont="1" applyFill="1" applyBorder="1" applyAlignment="1">
      <alignment horizontal="justify" vertical="center" wrapText="1"/>
    </xf>
    <xf numFmtId="0" fontId="6" fillId="15" borderId="24" xfId="0" applyFont="1" applyFill="1" applyBorder="1" applyAlignment="1">
      <alignment horizontal="center" vertical="center"/>
    </xf>
    <xf numFmtId="0" fontId="38" fillId="2" borderId="18" xfId="4" applyFont="1" applyFill="1" applyBorder="1" applyAlignment="1">
      <alignment horizontal="justify" vertical="center" wrapText="1"/>
    </xf>
    <xf numFmtId="0" fontId="0" fillId="4" borderId="7" xfId="0" applyFill="1" applyBorder="1" applyAlignment="1">
      <alignment horizontal="center" vertical="center"/>
    </xf>
    <xf numFmtId="1" fontId="39" fillId="0" borderId="7" xfId="0" applyNumberFormat="1" applyFont="1" applyBorder="1" applyAlignment="1">
      <alignment horizontal="center" vertical="center"/>
    </xf>
    <xf numFmtId="1" fontId="39" fillId="14" borderId="7" xfId="0" applyNumberFormat="1" applyFont="1" applyFill="1" applyBorder="1" applyAlignment="1">
      <alignment horizontal="center" vertical="center" wrapText="1"/>
    </xf>
    <xf numFmtId="1" fontId="39" fillId="14" borderId="18" xfId="0" applyNumberFormat="1" applyFont="1" applyFill="1" applyBorder="1" applyAlignment="1">
      <alignment horizontal="center" vertical="center" wrapText="1"/>
    </xf>
    <xf numFmtId="1" fontId="39" fillId="14" borderId="32" xfId="0" applyNumberFormat="1" applyFont="1" applyFill="1" applyBorder="1" applyAlignment="1">
      <alignment horizontal="center" vertical="center"/>
    </xf>
    <xf numFmtId="1" fontId="3" fillId="14" borderId="32" xfId="0" applyNumberFormat="1" applyFont="1" applyFill="1" applyBorder="1" applyAlignment="1">
      <alignment horizontal="center" vertical="center"/>
    </xf>
    <xf numFmtId="0" fontId="0" fillId="0" borderId="0" xfId="0" applyAlignment="1">
      <alignment horizontal="justify"/>
    </xf>
    <xf numFmtId="0" fontId="44" fillId="15" borderId="7" xfId="0" applyFont="1" applyFill="1" applyBorder="1" applyAlignment="1">
      <alignment horizontal="justify" vertical="center"/>
    </xf>
    <xf numFmtId="0" fontId="0" fillId="17" borderId="7" xfId="0" applyFill="1" applyBorder="1" applyAlignment="1">
      <alignment horizontal="justify" vertical="center" wrapText="1"/>
    </xf>
    <xf numFmtId="0" fontId="0" fillId="4" borderId="7" xfId="0" applyFill="1" applyBorder="1" applyAlignment="1">
      <alignment horizontal="justify" vertical="center" wrapText="1"/>
    </xf>
    <xf numFmtId="0" fontId="21" fillId="0" borderId="0" xfId="0" applyFont="1" applyAlignment="1">
      <alignment horizontal="center"/>
    </xf>
    <xf numFmtId="0" fontId="43" fillId="17" borderId="7" xfId="0" applyFont="1" applyFill="1" applyBorder="1" applyAlignment="1">
      <alignment horizontal="justify" vertical="center" wrapText="1"/>
    </xf>
    <xf numFmtId="0" fontId="8" fillId="0" borderId="7" xfId="0" applyFont="1" applyBorder="1" applyAlignment="1">
      <alignment vertical="center" wrapText="1"/>
    </xf>
    <xf numFmtId="1" fontId="13" fillId="21" borderId="7" xfId="0" applyNumberFormat="1" applyFont="1" applyFill="1" applyBorder="1" applyAlignment="1">
      <alignment horizontal="center" vertical="center"/>
    </xf>
    <xf numFmtId="0" fontId="20" fillId="3" borderId="18" xfId="0" applyFont="1" applyFill="1" applyBorder="1" applyAlignment="1">
      <alignment vertical="center" wrapText="1"/>
    </xf>
    <xf numFmtId="1" fontId="45" fillId="2" borderId="7" xfId="0" applyNumberFormat="1" applyFont="1" applyFill="1" applyBorder="1" applyAlignment="1">
      <alignment horizontal="center" vertical="center"/>
    </xf>
    <xf numFmtId="9" fontId="21" fillId="21" borderId="20" xfId="1" applyFont="1" applyFill="1" applyBorder="1" applyAlignment="1">
      <alignment horizontal="center"/>
    </xf>
    <xf numFmtId="0" fontId="4" fillId="32" borderId="61" xfId="0" applyFont="1" applyFill="1" applyBorder="1"/>
    <xf numFmtId="1" fontId="3" fillId="14" borderId="7" xfId="0" applyNumberFormat="1" applyFont="1" applyFill="1" applyBorder="1" applyAlignment="1">
      <alignment horizontal="center" vertical="center"/>
    </xf>
    <xf numFmtId="0" fontId="3" fillId="24" borderId="7" xfId="0" applyFont="1" applyFill="1" applyBorder="1" applyAlignment="1">
      <alignment horizontal="center" vertical="center"/>
    </xf>
    <xf numFmtId="1" fontId="3" fillId="13" borderId="7" xfId="0" applyNumberFormat="1" applyFont="1" applyFill="1" applyBorder="1" applyAlignment="1">
      <alignment horizontal="center" vertical="center"/>
    </xf>
    <xf numFmtId="1" fontId="0" fillId="21" borderId="7" xfId="0" applyNumberFormat="1" applyFill="1" applyBorder="1" applyAlignment="1">
      <alignment horizontal="center" vertical="center"/>
    </xf>
    <xf numFmtId="0" fontId="8" fillId="0" borderId="0" xfId="0" applyFont="1"/>
    <xf numFmtId="0" fontId="8" fillId="0" borderId="7" xfId="0" applyFont="1" applyBorder="1" applyAlignment="1">
      <alignment horizontal="center"/>
    </xf>
    <xf numFmtId="9" fontId="8" fillId="0" borderId="7" xfId="0" applyNumberFormat="1" applyFont="1" applyBorder="1" applyAlignment="1">
      <alignment horizontal="center"/>
    </xf>
    <xf numFmtId="0" fontId="14" fillId="0" borderId="33" xfId="0" applyFont="1" applyBorder="1" applyAlignment="1">
      <alignment horizontal="center" vertical="center"/>
    </xf>
    <xf numFmtId="0" fontId="14" fillId="14" borderId="12" xfId="0" applyFont="1" applyFill="1" applyBorder="1" applyAlignment="1">
      <alignment horizontal="center" vertical="center"/>
    </xf>
    <xf numFmtId="0" fontId="14" fillId="14" borderId="37" xfId="0" applyFont="1" applyFill="1" applyBorder="1" applyAlignment="1">
      <alignment horizontal="center" vertical="center"/>
    </xf>
    <xf numFmtId="0" fontId="14" fillId="21" borderId="7" xfId="0" applyFont="1" applyFill="1" applyBorder="1" applyAlignment="1">
      <alignment horizontal="center" vertical="center"/>
    </xf>
    <xf numFmtId="0" fontId="14" fillId="21" borderId="33" xfId="0" applyFont="1" applyFill="1" applyBorder="1" applyAlignment="1">
      <alignment horizontal="center" vertical="center"/>
    </xf>
    <xf numFmtId="1" fontId="13" fillId="4" borderId="7" xfId="0" applyNumberFormat="1" applyFont="1" applyFill="1" applyBorder="1" applyAlignment="1">
      <alignment horizontal="center" vertical="center"/>
    </xf>
    <xf numFmtId="9" fontId="19" fillId="2" borderId="26" xfId="0" applyNumberFormat="1" applyFont="1" applyFill="1" applyBorder="1" applyAlignment="1">
      <alignment vertical="center" wrapText="1"/>
    </xf>
    <xf numFmtId="9" fontId="19" fillId="2" borderId="27" xfId="0" applyNumberFormat="1" applyFont="1" applyFill="1" applyBorder="1" applyAlignment="1">
      <alignment vertical="center" wrapText="1"/>
    </xf>
    <xf numFmtId="0" fontId="22" fillId="0" borderId="7" xfId="0" applyFont="1" applyBorder="1" applyAlignment="1">
      <alignment horizontal="center" vertical="center" wrapText="1"/>
    </xf>
    <xf numFmtId="0" fontId="54" fillId="21" borderId="33"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23" fillId="7" borderId="18" xfId="0" applyFont="1" applyFill="1" applyBorder="1" applyAlignment="1">
      <alignment horizontal="center" vertical="center" wrapText="1"/>
    </xf>
    <xf numFmtId="0" fontId="54" fillId="0" borderId="7" xfId="0" applyFont="1" applyBorder="1" applyAlignment="1">
      <alignment horizontal="center" vertical="center" wrapText="1"/>
    </xf>
    <xf numFmtId="0" fontId="8" fillId="33" borderId="7" xfId="0" applyFont="1" applyFill="1" applyBorder="1" applyAlignment="1">
      <alignment horizontal="center" vertical="center" wrapText="1"/>
    </xf>
    <xf numFmtId="0" fontId="54" fillId="21" borderId="7"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10" borderId="31"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8" fillId="0" borderId="0" xfId="0" applyFont="1" applyAlignment="1">
      <alignment horizontal="center"/>
    </xf>
    <xf numFmtId="9" fontId="0" fillId="0" borderId="0" xfId="1" applyFont="1"/>
    <xf numFmtId="0" fontId="12" fillId="0" borderId="7"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9" fontId="18" fillId="2" borderId="21"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23" xfId="0" applyNumberFormat="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 fillId="12" borderId="0" xfId="0" applyFont="1" applyFill="1" applyAlignment="1">
      <alignment horizontal="center" vertical="center" wrapText="1"/>
    </xf>
    <xf numFmtId="0" fontId="4" fillId="0" borderId="29" xfId="0" applyFont="1" applyBorder="1" applyAlignment="1">
      <alignment horizontal="center" vertical="center" textRotation="90"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9" fontId="10" fillId="2" borderId="44" xfId="0" applyNumberFormat="1" applyFont="1" applyFill="1" applyBorder="1" applyAlignment="1">
      <alignment horizontal="center" vertical="center" wrapText="1"/>
    </xf>
    <xf numFmtId="9" fontId="10" fillId="2" borderId="28" xfId="0" applyNumberFormat="1" applyFont="1" applyFill="1" applyBorder="1" applyAlignment="1">
      <alignment horizontal="center" vertical="center" wrapText="1"/>
    </xf>
    <xf numFmtId="0" fontId="8" fillId="0" borderId="7" xfId="0" applyFont="1" applyBorder="1" applyAlignment="1">
      <alignment horizontal="center" wrapText="1"/>
    </xf>
    <xf numFmtId="0" fontId="13" fillId="0" borderId="33" xfId="0" applyFont="1" applyBorder="1" applyAlignment="1">
      <alignment horizontal="center" wrapText="1"/>
    </xf>
    <xf numFmtId="0" fontId="13" fillId="0" borderId="32" xfId="0" applyFont="1" applyBorder="1" applyAlignment="1">
      <alignment horizontal="center" wrapText="1"/>
    </xf>
    <xf numFmtId="0" fontId="14" fillId="0" borderId="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7" xfId="0" applyFont="1" applyBorder="1" applyAlignment="1">
      <alignment horizontal="center" vertical="center" wrapText="1"/>
    </xf>
    <xf numFmtId="0" fontId="12" fillId="0" borderId="33" xfId="0" applyFont="1" applyBorder="1" applyAlignment="1">
      <alignment horizontal="center" vertical="center"/>
    </xf>
    <xf numFmtId="0" fontId="15" fillId="5" borderId="48" xfId="0" applyFont="1" applyFill="1" applyBorder="1" applyAlignment="1">
      <alignment horizontal="center" vertical="center"/>
    </xf>
    <xf numFmtId="0" fontId="15" fillId="5" borderId="49"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53" xfId="0" applyFont="1" applyFill="1" applyBorder="1" applyAlignment="1">
      <alignment horizontal="center" vertical="center"/>
    </xf>
    <xf numFmtId="0" fontId="23" fillId="6" borderId="0" xfId="0" applyFont="1" applyFill="1" applyAlignment="1">
      <alignment horizontal="center" wrapText="1"/>
    </xf>
    <xf numFmtId="0" fontId="23" fillId="6" borderId="28" xfId="0" applyFont="1" applyFill="1" applyBorder="1" applyAlignment="1">
      <alignment horizontal="center" wrapText="1"/>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11" fillId="3" borderId="7" xfId="0" applyFont="1" applyFill="1" applyBorder="1" applyAlignment="1">
      <alignment horizontal="center" vertical="center" wrapText="1"/>
    </xf>
    <xf numFmtId="9" fontId="21" fillId="0" borderId="18" xfId="1" applyFont="1" applyBorder="1" applyAlignment="1">
      <alignment horizontal="center"/>
    </xf>
    <xf numFmtId="9" fontId="21" fillId="0" borderId="59" xfId="1"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20" fillId="3" borderId="18"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13" fillId="0" borderId="7" xfId="0" applyFont="1" applyBorder="1" applyAlignment="1">
      <alignment horizontal="center" wrapText="1"/>
    </xf>
    <xf numFmtId="9" fontId="20" fillId="3" borderId="26" xfId="0" applyNumberFormat="1" applyFont="1" applyFill="1" applyBorder="1" applyAlignment="1">
      <alignment horizontal="center" vertical="center" wrapText="1"/>
    </xf>
    <xf numFmtId="9" fontId="20" fillId="3" borderId="60"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2" borderId="12" xfId="2" applyFont="1" applyFill="1" applyBorder="1" applyAlignment="1">
      <alignment horizontal="center" vertical="center" wrapText="1"/>
    </xf>
    <xf numFmtId="0" fontId="2" fillId="2" borderId="13" xfId="2" applyFont="1" applyFill="1" applyBorder="1" applyAlignment="1">
      <alignment horizontal="center" vertical="center"/>
    </xf>
    <xf numFmtId="0" fontId="2" fillId="2" borderId="14" xfId="2" applyFont="1" applyFill="1" applyBorder="1" applyAlignment="1">
      <alignment horizontal="center" vertical="center"/>
    </xf>
    <xf numFmtId="0" fontId="4" fillId="14" borderId="7" xfId="0" applyFont="1" applyFill="1" applyBorder="1" applyAlignment="1">
      <alignment horizontal="center" vertical="center"/>
    </xf>
    <xf numFmtId="0" fontId="5" fillId="0" borderId="1" xfId="0" applyFont="1" applyBorder="1" applyAlignment="1">
      <alignment horizontal="center"/>
    </xf>
    <xf numFmtId="0" fontId="5" fillId="0" borderId="39" xfId="0" applyFont="1" applyBorder="1" applyAlignment="1">
      <alignment horizontal="center"/>
    </xf>
    <xf numFmtId="0" fontId="5" fillId="0" borderId="4" xfId="0" applyFont="1" applyBorder="1" applyAlignment="1">
      <alignment horizontal="center"/>
    </xf>
    <xf numFmtId="0" fontId="5" fillId="0" borderId="29" xfId="0" applyFont="1" applyBorder="1" applyAlignment="1">
      <alignment horizontal="center"/>
    </xf>
    <xf numFmtId="0" fontId="5" fillId="0" borderId="0" xfId="0" applyFont="1" applyAlignment="1">
      <alignment horizontal="center"/>
    </xf>
    <xf numFmtId="0" fontId="5" fillId="0" borderId="36" xfId="0" applyFont="1" applyBorder="1" applyAlignment="1">
      <alignment horizontal="center"/>
    </xf>
    <xf numFmtId="0" fontId="5" fillId="0" borderId="41" xfId="0" applyFont="1" applyBorder="1" applyAlignment="1">
      <alignment horizontal="center"/>
    </xf>
    <xf numFmtId="0" fontId="5" fillId="2" borderId="4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3" xfId="0" applyFont="1" applyBorder="1" applyAlignment="1">
      <alignment horizontal="center"/>
    </xf>
    <xf numFmtId="0" fontId="5" fillId="0" borderId="5" xfId="0" applyFont="1" applyBorder="1" applyAlignment="1">
      <alignment horizontal="center"/>
    </xf>
    <xf numFmtId="0" fontId="5" fillId="0" borderId="34" xfId="0" applyFont="1" applyBorder="1" applyAlignment="1">
      <alignment horizont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6" xfId="0" applyFont="1" applyBorder="1" applyAlignment="1">
      <alignment horizontal="center" vertical="center" wrapText="1"/>
    </xf>
    <xf numFmtId="0" fontId="29" fillId="0" borderId="41" xfId="0" applyFont="1" applyBorder="1" applyAlignment="1">
      <alignment horizontal="center" vertical="center" wrapText="1"/>
    </xf>
    <xf numFmtId="0" fontId="4" fillId="13" borderId="30" xfId="0" applyFont="1" applyFill="1" applyBorder="1" applyAlignment="1">
      <alignment horizontal="center"/>
    </xf>
    <xf numFmtId="0" fontId="4" fillId="13" borderId="0" xfId="0" applyFont="1" applyFill="1" applyAlignment="1">
      <alignment horizontal="center"/>
    </xf>
    <xf numFmtId="0" fontId="31" fillId="14" borderId="18" xfId="0" applyFont="1" applyFill="1" applyBorder="1" applyAlignment="1">
      <alignment horizontal="center" vertical="center" wrapText="1"/>
    </xf>
    <xf numFmtId="0" fontId="31" fillId="14" borderId="19" xfId="0" applyFont="1" applyFill="1" applyBorder="1" applyAlignment="1">
      <alignment horizontal="center" vertical="center" wrapText="1"/>
    </xf>
    <xf numFmtId="0" fontId="31" fillId="14" borderId="20" xfId="0" applyFont="1" applyFill="1" applyBorder="1" applyAlignment="1">
      <alignment horizontal="center" vertical="center" wrapText="1"/>
    </xf>
    <xf numFmtId="0" fontId="21" fillId="0" borderId="7" xfId="0" applyFont="1" applyBorder="1" applyAlignment="1">
      <alignment horizontal="center" vertical="center"/>
    </xf>
    <xf numFmtId="0" fontId="0" fillId="0" borderId="7" xfId="0" applyBorder="1" applyAlignment="1">
      <alignment horizontal="center" vertical="center" wrapText="1"/>
    </xf>
    <xf numFmtId="0" fontId="30" fillId="0" borderId="7" xfId="3" applyBorder="1" applyAlignment="1">
      <alignment horizontal="center" vertical="center" wrapText="1"/>
    </xf>
    <xf numFmtId="0" fontId="30" fillId="0" borderId="7" xfId="3" applyBorder="1" applyAlignment="1">
      <alignment horizontal="center" vertical="center"/>
    </xf>
    <xf numFmtId="0" fontId="7" fillId="13" borderId="30" xfId="0" applyFont="1" applyFill="1" applyBorder="1" applyAlignment="1">
      <alignment horizontal="center"/>
    </xf>
    <xf numFmtId="0" fontId="7" fillId="13" borderId="0" xfId="0" applyFont="1" applyFill="1" applyAlignment="1">
      <alignment horizontal="center"/>
    </xf>
    <xf numFmtId="0" fontId="0" fillId="0" borderId="7" xfId="0" applyBorder="1" applyAlignment="1">
      <alignment horizontal="left" vertical="center" wrapText="1"/>
    </xf>
    <xf numFmtId="0" fontId="4" fillId="13" borderId="1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16" xfId="0" applyFont="1" applyFill="1" applyBorder="1" applyAlignment="1">
      <alignment horizontal="center" vertical="center"/>
    </xf>
    <xf numFmtId="0" fontId="4" fillId="13" borderId="16"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17" xfId="0" applyFont="1" applyFill="1" applyBorder="1" applyAlignment="1">
      <alignment horizontal="center" vertical="center"/>
    </xf>
    <xf numFmtId="0" fontId="4" fillId="13" borderId="8" xfId="0" applyFont="1" applyFill="1" applyBorder="1" applyAlignment="1">
      <alignment horizontal="center" vertical="center"/>
    </xf>
    <xf numFmtId="0" fontId="0" fillId="0" borderId="7" xfId="0" applyBorder="1" applyAlignment="1">
      <alignment horizontal="left" vertical="center"/>
    </xf>
    <xf numFmtId="0" fontId="4" fillId="14" borderId="7" xfId="0" applyFont="1" applyFill="1"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14" borderId="7"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5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3" xfId="0" applyFont="1"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6" xfId="0" applyFont="1" applyBorder="1" applyAlignment="1">
      <alignment horizontal="center"/>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21" fillId="0" borderId="43" xfId="0" applyFont="1" applyBorder="1" applyAlignment="1">
      <alignment horizontal="center" vertical="center" wrapText="1"/>
    </xf>
    <xf numFmtId="0" fontId="21" fillId="0" borderId="46"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5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3" xfId="0" applyFont="1" applyBorder="1" applyAlignment="1">
      <alignment horizontal="center" vertical="center" wrapText="1"/>
    </xf>
    <xf numFmtId="18" fontId="32" fillId="0" borderId="52" xfId="0" applyNumberFormat="1" applyFont="1" applyBorder="1" applyAlignment="1">
      <alignment horizontal="center" vertical="center" wrapText="1"/>
    </xf>
    <xf numFmtId="18" fontId="32" fillId="0" borderId="50" xfId="0" applyNumberFormat="1" applyFont="1" applyBorder="1" applyAlignment="1">
      <alignment horizontal="center" vertical="center" wrapText="1"/>
    </xf>
    <xf numFmtId="0" fontId="7" fillId="0" borderId="51" xfId="0" applyFont="1" applyBorder="1" applyAlignment="1">
      <alignment horizontal="center" vertical="center" wrapText="1"/>
    </xf>
    <xf numFmtId="18" fontId="32" fillId="0" borderId="32"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21" fillId="0" borderId="42" xfId="0" applyFont="1" applyBorder="1" applyAlignment="1">
      <alignment horizontal="center" vertical="center" wrapText="1"/>
    </xf>
    <xf numFmtId="0" fontId="32" fillId="0" borderId="52"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2" xfId="0" applyFont="1" applyBorder="1" applyAlignment="1">
      <alignment horizontal="center" vertical="center" wrapText="1"/>
    </xf>
    <xf numFmtId="0" fontId="12" fillId="0" borderId="33" xfId="0" applyFont="1" applyBorder="1" applyAlignment="1">
      <alignment vertical="center" wrapText="1"/>
    </xf>
    <xf numFmtId="0" fontId="12" fillId="0" borderId="32" xfId="0" applyFont="1" applyBorder="1" applyAlignment="1">
      <alignment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6" fillId="15" borderId="7" xfId="0" applyFont="1" applyFill="1" applyBorder="1" applyAlignment="1">
      <alignment horizontal="center" vertical="center"/>
    </xf>
    <xf numFmtId="0" fontId="5" fillId="0" borderId="37" xfId="0" applyFont="1" applyBorder="1" applyAlignment="1">
      <alignment horizontal="center"/>
    </xf>
    <xf numFmtId="0" fontId="5" fillId="2" borderId="37" xfId="0" applyFont="1" applyFill="1" applyBorder="1" applyAlignment="1">
      <alignment horizontal="center" vertical="center" wrapText="1"/>
    </xf>
    <xf numFmtId="0" fontId="0" fillId="0" borderId="37" xfId="0" applyBorder="1" applyAlignment="1">
      <alignment horizontal="center"/>
    </xf>
    <xf numFmtId="0" fontId="34" fillId="0" borderId="3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0" fillId="0" borderId="36" xfId="0" applyBorder="1" applyAlignment="1">
      <alignment horizontal="center"/>
    </xf>
    <xf numFmtId="0" fontId="0" fillId="0" borderId="34" xfId="0" applyBorder="1" applyAlignment="1">
      <alignment horizont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0" xfId="0" applyFont="1" applyAlignment="1">
      <alignment horizontal="center" vertical="center"/>
    </xf>
    <xf numFmtId="0" fontId="42" fillId="0" borderId="5" xfId="0" applyFont="1" applyBorder="1" applyAlignment="1">
      <alignment horizontal="center" vertical="center"/>
    </xf>
    <xf numFmtId="0" fontId="42" fillId="0" borderId="36" xfId="0" applyFont="1" applyBorder="1" applyAlignment="1">
      <alignment horizontal="center" vertical="center"/>
    </xf>
    <xf numFmtId="0" fontId="42" fillId="0" borderId="41" xfId="0" applyFont="1" applyBorder="1" applyAlignment="1">
      <alignment horizontal="center" vertical="center"/>
    </xf>
    <xf numFmtId="0" fontId="42" fillId="0" borderId="34" xfId="0" applyFont="1" applyBorder="1" applyAlignment="1">
      <alignment horizontal="center" vertical="center"/>
    </xf>
    <xf numFmtId="0" fontId="46" fillId="18" borderId="7" xfId="0" applyFont="1" applyFill="1" applyBorder="1" applyAlignment="1">
      <alignment horizontal="center" vertical="center" textRotation="90"/>
    </xf>
    <xf numFmtId="0" fontId="47" fillId="18" borderId="7" xfId="0" applyFont="1" applyFill="1" applyBorder="1" applyAlignment="1">
      <alignment horizontal="center" vertical="center" textRotation="90"/>
    </xf>
    <xf numFmtId="0" fontId="45" fillId="13" borderId="7" xfId="0" applyFont="1" applyFill="1" applyBorder="1" applyAlignment="1">
      <alignment horizontal="center" vertical="center" textRotation="90" wrapText="1"/>
    </xf>
    <xf numFmtId="0" fontId="46" fillId="18" borderId="33" xfId="0" applyFont="1" applyFill="1" applyBorder="1" applyAlignment="1">
      <alignment horizontal="center" vertical="center" textRotation="90" wrapText="1"/>
    </xf>
    <xf numFmtId="0" fontId="46" fillId="18" borderId="32" xfId="0" applyFont="1" applyFill="1" applyBorder="1" applyAlignment="1">
      <alignment horizontal="center" vertical="center" textRotation="90" wrapText="1"/>
    </xf>
    <xf numFmtId="0" fontId="5" fillId="0" borderId="0" xfId="0" applyFont="1" applyAlignment="1">
      <alignment horizontal="center" vertical="center"/>
    </xf>
    <xf numFmtId="0" fontId="5" fillId="0" borderId="41" xfId="0" applyFont="1"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45" fillId="13" borderId="7" xfId="0" applyFont="1" applyFill="1" applyBorder="1" applyAlignment="1">
      <alignment horizontal="center" vertical="center" textRotation="90"/>
    </xf>
    <xf numFmtId="0" fontId="45" fillId="13" borderId="18" xfId="0" applyFont="1" applyFill="1" applyBorder="1" applyAlignment="1">
      <alignment horizontal="center" vertical="center" textRotation="90"/>
    </xf>
    <xf numFmtId="0" fontId="0" fillId="0" borderId="31" xfId="0" applyBorder="1" applyAlignment="1">
      <alignment horizontal="center" vertical="center" wrapText="1"/>
    </xf>
    <xf numFmtId="0" fontId="0" fillId="0" borderId="6" xfId="0" applyBorder="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Alignment="1">
      <alignment horizontal="center" wrapText="1"/>
    </xf>
    <xf numFmtId="0" fontId="5" fillId="2" borderId="5" xfId="0" applyFont="1" applyFill="1" applyBorder="1" applyAlignment="1">
      <alignment horizontal="center" wrapText="1"/>
    </xf>
    <xf numFmtId="0" fontId="5" fillId="0" borderId="2" xfId="0" applyFont="1" applyBorder="1" applyAlignment="1">
      <alignment horizontal="center"/>
    </xf>
    <xf numFmtId="0" fontId="48" fillId="0" borderId="7" xfId="0" applyFont="1" applyBorder="1" applyAlignment="1">
      <alignment horizontal="left" vertical="center" wrapText="1"/>
    </xf>
    <xf numFmtId="0" fontId="5" fillId="0" borderId="38" xfId="0" applyFont="1" applyBorder="1" applyAlignment="1">
      <alignment horizontal="center"/>
    </xf>
    <xf numFmtId="0" fontId="5" fillId="0" borderId="54" xfId="0" applyFont="1" applyBorder="1" applyAlignment="1">
      <alignment horizontal="center"/>
    </xf>
    <xf numFmtId="0" fontId="5" fillId="0" borderId="35" xfId="0" applyFont="1" applyBorder="1" applyAlignment="1">
      <alignment horizontal="center"/>
    </xf>
    <xf numFmtId="0" fontId="55" fillId="14" borderId="18" xfId="0" applyFont="1" applyFill="1" applyBorder="1" applyAlignment="1">
      <alignment horizontal="justify" vertical="center" wrapText="1"/>
    </xf>
    <xf numFmtId="0" fontId="43" fillId="0" borderId="18" xfId="0" applyFont="1" applyBorder="1" applyAlignment="1">
      <alignment horizontal="justify" vertical="center" wrapText="1"/>
    </xf>
    <xf numFmtId="0" fontId="56" fillId="2" borderId="18" xfId="4" applyFont="1" applyFill="1" applyBorder="1" applyAlignment="1">
      <alignment vertical="center" wrapText="1"/>
    </xf>
    <xf numFmtId="0" fontId="55" fillId="14" borderId="18" xfId="0" applyFont="1" applyFill="1" applyBorder="1" applyAlignment="1">
      <alignment vertical="center" wrapText="1"/>
    </xf>
    <xf numFmtId="0" fontId="55" fillId="0" borderId="18" xfId="0" applyFont="1" applyBorder="1" applyAlignment="1">
      <alignment horizontal="left" vertical="center" wrapText="1"/>
    </xf>
    <xf numFmtId="0" fontId="55" fillId="0" borderId="18" xfId="0" applyFont="1" applyBorder="1" applyAlignment="1">
      <alignment horizontal="justify" vertical="center" wrapText="1"/>
    </xf>
    <xf numFmtId="0" fontId="56" fillId="2" borderId="18" xfId="4" applyFont="1" applyFill="1" applyBorder="1" applyAlignment="1">
      <alignment horizontal="justify" vertical="center" wrapText="1"/>
    </xf>
    <xf numFmtId="0" fontId="43" fillId="14" borderId="18" xfId="0" applyFont="1" applyFill="1" applyBorder="1" applyAlignment="1">
      <alignment horizontal="justify" vertical="center" wrapText="1"/>
    </xf>
    <xf numFmtId="0" fontId="43" fillId="0" borderId="18" xfId="0" applyFont="1" applyBorder="1" applyAlignment="1">
      <alignment horizontal="justify" vertical="top" wrapText="1"/>
    </xf>
    <xf numFmtId="0" fontId="43" fillId="0" borderId="0" xfId="0" applyFont="1" applyAlignment="1">
      <alignment wrapText="1"/>
    </xf>
    <xf numFmtId="0" fontId="43" fillId="0" borderId="0" xfId="0" applyFont="1"/>
    <xf numFmtId="0" fontId="55" fillId="14" borderId="44" xfId="0" applyFont="1" applyFill="1" applyBorder="1" applyAlignment="1">
      <alignment horizontal="left" vertical="center" wrapText="1"/>
    </xf>
    <xf numFmtId="0" fontId="55" fillId="2" borderId="19" xfId="4" applyFont="1" applyFill="1" applyBorder="1" applyAlignment="1">
      <alignment horizontal="left" vertical="center" wrapText="1"/>
    </xf>
    <xf numFmtId="0" fontId="43" fillId="14" borderId="44" xfId="0" applyFont="1" applyFill="1" applyBorder="1" applyAlignment="1">
      <alignment horizontal="left" vertical="center" wrapText="1"/>
    </xf>
    <xf numFmtId="0" fontId="43" fillId="17" borderId="7" xfId="0" applyFont="1" applyFill="1" applyBorder="1" applyAlignment="1">
      <alignment horizontal="justify" vertical="center"/>
    </xf>
  </cellXfs>
  <cellStyles count="6">
    <cellStyle name="Hipervínculo" xfId="3" builtinId="8"/>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26">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rgb="FFCC66FF"/>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s>
  <tableStyles count="0" defaultTableStyle="TableStyleMedium2" defaultPivotStyle="PivotStyleLight16"/>
  <colors>
    <mruColors>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600" b="1" i="0" u="none" strike="noStrike" kern="1200" baseline="0">
                <a:solidFill>
                  <a:schemeClr val="tx2"/>
                </a:solidFill>
                <a:latin typeface="+mn-lt"/>
                <a:ea typeface="+mn-ea"/>
                <a:cs typeface="+mn-cs"/>
              </a:defRPr>
            </a:pPr>
            <a:r>
              <a:rPr lang="es-ES"/>
              <a:t>BRECHA ANEXO A ISO 27001:2013</a:t>
            </a:r>
          </a:p>
        </c:rich>
      </c:tx>
      <c:overlay val="0"/>
      <c:spPr>
        <a:noFill/>
        <a:ln>
          <a:noFill/>
        </a:ln>
        <a:effectLst/>
      </c:spPr>
    </c:title>
    <c:autoTitleDeleted val="0"/>
    <c:plotArea>
      <c:layout>
        <c:manualLayout>
          <c:layoutTarget val="inner"/>
          <c:xMode val="edge"/>
          <c:yMode val="edge"/>
          <c:x val="0.31412572587029963"/>
          <c:y val="0.18953981875861023"/>
          <c:w val="0.34482385326571302"/>
          <c:h val="0.65782206999405968"/>
        </c:manualLayout>
      </c:layout>
      <c:radarChart>
        <c:radarStyle val="marker"/>
        <c:varyColors val="0"/>
        <c:ser>
          <c:idx val="2"/>
          <c:order val="0"/>
          <c:tx>
            <c:strRef>
              <c:f>PORTADA!$F$18</c:f>
              <c:strCache>
                <c:ptCount val="1"/>
                <c:pt idx="0">
                  <c:v>Calificación Dic 2023 TIC</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val>
            <c:numRef>
              <c:f>PORTADA!$F$19:$F$32</c:f>
              <c:numCache>
                <c:formatCode>0</c:formatCode>
                <c:ptCount val="14"/>
                <c:pt idx="0">
                  <c:v>100</c:v>
                </c:pt>
                <c:pt idx="1">
                  <c:v>100</c:v>
                </c:pt>
                <c:pt idx="2">
                  <c:v>100</c:v>
                </c:pt>
                <c:pt idx="3">
                  <c:v>98</c:v>
                </c:pt>
                <c:pt idx="4">
                  <c:v>100</c:v>
                </c:pt>
                <c:pt idx="5">
                  <c:v>80</c:v>
                </c:pt>
                <c:pt idx="6">
                  <c:v>100</c:v>
                </c:pt>
                <c:pt idx="7">
                  <c:v>89</c:v>
                </c:pt>
                <c:pt idx="8">
                  <c:v>88</c:v>
                </c:pt>
                <c:pt idx="9">
                  <c:v>96</c:v>
                </c:pt>
                <c:pt idx="10">
                  <c:v>70</c:v>
                </c:pt>
                <c:pt idx="11">
                  <c:v>80</c:v>
                </c:pt>
                <c:pt idx="12">
                  <c:v>56.5</c:v>
                </c:pt>
                <c:pt idx="13">
                  <c:v>93.5</c:v>
                </c:pt>
              </c:numCache>
            </c:numRef>
          </c:val>
          <c:extLst>
            <c:ext xmlns:c16="http://schemas.microsoft.com/office/drawing/2014/chart" uri="{C3380CC4-5D6E-409C-BE32-E72D297353CC}">
              <c16:uniqueId val="{00000000-9ADE-478A-998E-FB6E7BA96DAB}"/>
            </c:ext>
          </c:extLst>
        </c:ser>
        <c:ser>
          <c:idx val="3"/>
          <c:order val="1"/>
          <c:tx>
            <c:strRef>
              <c:f>PORTADA!$G$18</c:f>
              <c:strCache>
                <c:ptCount val="1"/>
                <c:pt idx="0">
                  <c:v>Calificación OCI</c:v>
                </c:pt>
              </c:strCache>
            </c:strRef>
          </c:tx>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val>
            <c:numRef>
              <c:f>PORTADA!$G$19:$G$32</c:f>
              <c:numCache>
                <c:formatCode>0</c:formatCode>
                <c:ptCount val="14"/>
                <c:pt idx="0">
                  <c:v>80</c:v>
                </c:pt>
                <c:pt idx="1">
                  <c:v>90</c:v>
                </c:pt>
                <c:pt idx="2">
                  <c:v>80</c:v>
                </c:pt>
                <c:pt idx="3">
                  <c:v>90</c:v>
                </c:pt>
                <c:pt idx="4">
                  <c:v>82</c:v>
                </c:pt>
                <c:pt idx="5">
                  <c:v>80</c:v>
                </c:pt>
                <c:pt idx="6">
                  <c:v>76.666666666666671</c:v>
                </c:pt>
                <c:pt idx="7">
                  <c:v>65.714285714285708</c:v>
                </c:pt>
                <c:pt idx="8">
                  <c:v>76.666666666666657</c:v>
                </c:pt>
                <c:pt idx="9">
                  <c:v>50.370370370370374</c:v>
                </c:pt>
                <c:pt idx="10">
                  <c:v>60</c:v>
                </c:pt>
                <c:pt idx="11">
                  <c:v>62.857142857142854</c:v>
                </c:pt>
                <c:pt idx="12">
                  <c:v>36.666666666666671</c:v>
                </c:pt>
                <c:pt idx="13">
                  <c:v>93.333333333333343</c:v>
                </c:pt>
              </c:numCache>
            </c:numRef>
          </c:val>
          <c:extLst>
            <c:ext xmlns:c16="http://schemas.microsoft.com/office/drawing/2014/chart" uri="{C3380CC4-5D6E-409C-BE32-E72D297353CC}">
              <c16:uniqueId val="{00000001-9ADE-478A-998E-FB6E7BA96DAB}"/>
            </c:ext>
          </c:extLst>
        </c:ser>
        <c:ser>
          <c:idx val="0"/>
          <c:order val="2"/>
          <c:tx>
            <c:strRef>
              <c:f>PORTADA!$H$18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val>
            <c:numRef>
              <c:f>PORTADA!$H$19:$H$32</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0-E9E5-4C03-9784-A1A1EAB849E5}"/>
            </c:ext>
          </c:extLst>
        </c:ser>
        <c:dLbls>
          <c:showLegendKey val="0"/>
          <c:showVal val="0"/>
          <c:showCatName val="0"/>
          <c:showSerName val="0"/>
          <c:showPercent val="0"/>
          <c:showBubbleSize val="0"/>
        </c:dLbls>
        <c:axId val="81438592"/>
        <c:axId val="101023744"/>
      </c:radarChart>
      <c:catAx>
        <c:axId val="814385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2"/>
                </a:solidFill>
                <a:latin typeface="+mn-lt"/>
                <a:ea typeface="+mn-ea"/>
                <a:cs typeface="+mn-cs"/>
              </a:defRPr>
            </a:pPr>
            <a:endParaRPr lang="es-CO"/>
          </a:p>
        </c:txPr>
        <c:crossAx val="101023744"/>
        <c:crosses val="autoZero"/>
        <c:auto val="1"/>
        <c:lblAlgn val="ctr"/>
        <c:lblOffset val="100"/>
        <c:noMultiLvlLbl val="0"/>
      </c:catAx>
      <c:valAx>
        <c:axId val="101023744"/>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2"/>
                </a:solidFill>
                <a:latin typeface="+mn-lt"/>
                <a:ea typeface="+mn-ea"/>
                <a:cs typeface="+mn-cs"/>
              </a:defRPr>
            </a:pPr>
            <a:endParaRPr lang="es-CO"/>
          </a:p>
        </c:txPr>
        <c:crossAx val="81438592"/>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sz="1200"/>
              <a:t>AVANCE CICLO DE FUNCIONAMIENTO DEL MODELO DE OPERACIÓN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PORTADA!$E$38:$H$38</c15:sqref>
                  </c15:fullRef>
                </c:ext>
              </c:extLst>
              <c:f>PORTADA!$E$38:$G$38</c:f>
              <c:strCache>
                <c:ptCount val="3"/>
                <c:pt idx="0">
                  <c:v>% de Avance Actual Entidad</c:v>
                </c:pt>
                <c:pt idx="1">
                  <c:v>% Avance Evaluación OCI</c:v>
                </c:pt>
                <c:pt idx="2">
                  <c:v>% Avance Esperado</c:v>
                </c:pt>
              </c:strCache>
            </c:strRef>
          </c:cat>
          <c:val>
            <c:numRef>
              <c:extLst>
                <c:ext xmlns:c15="http://schemas.microsoft.com/office/drawing/2012/chart" uri="{02D57815-91ED-43cb-92C2-25804820EDAC}">
                  <c15:fullRef>
                    <c15:sqref>PORTADA!$E$39:$H$39</c15:sqref>
                  </c15:fullRef>
                </c:ext>
              </c:extLst>
              <c:f>PORTADA!$E$39:$G$39</c:f>
              <c:numCache>
                <c:formatCode>0%</c:formatCode>
                <c:ptCount val="3"/>
                <c:pt idx="0">
                  <c:v>0.4</c:v>
                </c:pt>
                <c:pt idx="1">
                  <c:v>0.33600000000000002</c:v>
                </c:pt>
                <c:pt idx="2">
                  <c:v>0.4</c:v>
                </c:pt>
              </c:numCache>
            </c:numRef>
          </c:val>
          <c:extLst>
            <c:ext xmlns:c16="http://schemas.microsoft.com/office/drawing/2014/chart" uri="{C3380CC4-5D6E-409C-BE32-E72D297353CC}">
              <c16:uniqueId val="{00000000-A838-4AAA-A523-3F3BE74F9BD4}"/>
            </c:ext>
          </c:extLst>
        </c:ser>
        <c:ser>
          <c:idx val="1"/>
          <c:order val="1"/>
          <c:tx>
            <c:strRef>
              <c:f>PORTADA!$C$40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PORTADA!$E$38:$H$38</c15:sqref>
                  </c15:fullRef>
                </c:ext>
              </c:extLst>
              <c:f>PORTADA!$E$38:$G$38</c:f>
              <c:strCache>
                <c:ptCount val="3"/>
                <c:pt idx="0">
                  <c:v>% de Avance Actual Entidad</c:v>
                </c:pt>
                <c:pt idx="1">
                  <c:v>% Avance Evaluación OCI</c:v>
                </c:pt>
                <c:pt idx="2">
                  <c:v>% Avance Esperado</c:v>
                </c:pt>
              </c:strCache>
            </c:strRef>
          </c:cat>
          <c:val>
            <c:numRef>
              <c:extLst>
                <c:ext xmlns:c15="http://schemas.microsoft.com/office/drawing/2012/chart" uri="{02D57815-91ED-43cb-92C2-25804820EDAC}">
                  <c15:fullRef>
                    <c15:sqref>PORTADA!$E$40:$H$40</c15:sqref>
                  </c15:fullRef>
                </c:ext>
              </c:extLst>
              <c:f>PORTADA!$E$40:$G$40</c:f>
              <c:numCache>
                <c:formatCode>0%</c:formatCode>
                <c:ptCount val="3"/>
                <c:pt idx="0">
                  <c:v>0.16</c:v>
                </c:pt>
                <c:pt idx="1">
                  <c:v>0.13600000000000001</c:v>
                </c:pt>
                <c:pt idx="2">
                  <c:v>0.2</c:v>
                </c:pt>
              </c:numCache>
            </c:numRef>
          </c:val>
          <c:extLst>
            <c:ext xmlns:c16="http://schemas.microsoft.com/office/drawing/2014/chart" uri="{C3380CC4-5D6E-409C-BE32-E72D297353CC}">
              <c16:uniqueId val="{00000001-A838-4AAA-A523-3F3BE74F9BD4}"/>
            </c:ext>
          </c:extLst>
        </c:ser>
        <c:ser>
          <c:idx val="2"/>
          <c:order val="2"/>
          <c:tx>
            <c:strRef>
              <c:f>PORTADA!$C$41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PORTADA!$E$38:$H$38</c15:sqref>
                  </c15:fullRef>
                </c:ext>
              </c:extLst>
              <c:f>PORTADA!$E$38:$G$38</c:f>
              <c:strCache>
                <c:ptCount val="3"/>
                <c:pt idx="0">
                  <c:v>% de Avance Actual Entidad</c:v>
                </c:pt>
                <c:pt idx="1">
                  <c:v>% Avance Evaluación OCI</c:v>
                </c:pt>
                <c:pt idx="2">
                  <c:v>% Avance Esperado</c:v>
                </c:pt>
              </c:strCache>
            </c:strRef>
          </c:cat>
          <c:val>
            <c:numRef>
              <c:extLst>
                <c:ext xmlns:c15="http://schemas.microsoft.com/office/drawing/2012/chart" uri="{02D57815-91ED-43cb-92C2-25804820EDAC}">
                  <c15:fullRef>
                    <c15:sqref>PORTADA!$E$41:$H$41</c15:sqref>
                  </c15:fullRef>
                </c:ext>
              </c:extLst>
              <c:f>PORTADA!$E$41:$G$41</c:f>
              <c:numCache>
                <c:formatCode>0%</c:formatCode>
                <c:ptCount val="3"/>
                <c:pt idx="0">
                  <c:v>0.17333333333333337</c:v>
                </c:pt>
                <c:pt idx="1">
                  <c:v>0.16</c:v>
                </c:pt>
                <c:pt idx="2">
                  <c:v>0.2</c:v>
                </c:pt>
              </c:numCache>
            </c:numRef>
          </c:val>
          <c:extLst>
            <c:ext xmlns:c16="http://schemas.microsoft.com/office/drawing/2014/chart" uri="{C3380CC4-5D6E-409C-BE32-E72D297353CC}">
              <c16:uniqueId val="{00000002-A838-4AAA-A523-3F3BE74F9BD4}"/>
            </c:ext>
          </c:extLst>
        </c:ser>
        <c:ser>
          <c:idx val="3"/>
          <c:order val="3"/>
          <c:tx>
            <c:strRef>
              <c:f>PORTADA!$C$42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PORTADA!$E$38:$H$38</c15:sqref>
                  </c15:fullRef>
                </c:ext>
              </c:extLst>
              <c:f>PORTADA!$E$38:$G$38</c:f>
              <c:strCache>
                <c:ptCount val="3"/>
                <c:pt idx="0">
                  <c:v>% de Avance Actual Entidad</c:v>
                </c:pt>
                <c:pt idx="1">
                  <c:v>% Avance Evaluación OCI</c:v>
                </c:pt>
                <c:pt idx="2">
                  <c:v>% Avance Esperado</c:v>
                </c:pt>
              </c:strCache>
            </c:strRef>
          </c:cat>
          <c:val>
            <c:numRef>
              <c:extLst>
                <c:ext xmlns:c15="http://schemas.microsoft.com/office/drawing/2012/chart" uri="{02D57815-91ED-43cb-92C2-25804820EDAC}">
                  <c15:fullRef>
                    <c15:sqref>PORTADA!$E$42:$H$42</c15:sqref>
                  </c15:fullRef>
                </c:ext>
              </c:extLst>
              <c:f>PORTADA!$E$42:$G$42</c:f>
              <c:numCache>
                <c:formatCode>0%</c:formatCode>
                <c:ptCount val="3"/>
                <c:pt idx="0">
                  <c:v>0.14000000000000001</c:v>
                </c:pt>
                <c:pt idx="1">
                  <c:v>0.16</c:v>
                </c:pt>
                <c:pt idx="2">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101241600"/>
        <c:axId val="101243136"/>
        <c:axId val="0"/>
      </c:bar3DChart>
      <c:catAx>
        <c:axId val="1012416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lt1">
                    <a:lumMod val="85000"/>
                  </a:schemeClr>
                </a:solidFill>
                <a:latin typeface="+mn-lt"/>
                <a:ea typeface="+mn-ea"/>
                <a:cs typeface="+mn-cs"/>
              </a:defRPr>
            </a:pPr>
            <a:endParaRPr lang="es-CO"/>
          </a:p>
        </c:txPr>
        <c:crossAx val="101243136"/>
        <c:crossesAt val="0"/>
        <c:auto val="1"/>
        <c:lblAlgn val="ctr"/>
        <c:lblOffset val="100"/>
        <c:noMultiLvlLbl val="0"/>
      </c:catAx>
      <c:valAx>
        <c:axId val="10124313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lt1">
                    <a:lumMod val="85000"/>
                  </a:schemeClr>
                </a:solidFill>
                <a:latin typeface="+mn-lt"/>
                <a:ea typeface="+mn-ea"/>
                <a:cs typeface="+mn-cs"/>
              </a:defRPr>
            </a:pPr>
            <a:endParaRPr lang="es-CO"/>
          </a:p>
        </c:txPr>
        <c:crossAx val="10124160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layout>
        <c:manualLayout>
          <c:xMode val="edge"/>
          <c:yMode val="edge"/>
          <c:x val="0.15229909385134696"/>
          <c:y val="3.3767542628852142E-2"/>
        </c:manualLayout>
      </c:layout>
      <c:overlay val="0"/>
      <c:spPr>
        <a:noFill/>
        <a:ln>
          <a:noFill/>
        </a:ln>
        <a:effectLst/>
      </c:sp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strRef>
              <c:f>PORTADA!$C$85</c:f>
              <c:strCache>
                <c:ptCount val="1"/>
                <c:pt idx="0">
                  <c:v>CALIFICACIÓN ENTIDAD</c:v>
                </c:pt>
              </c:strCache>
            </c:strRef>
          </c:tx>
          <c:cat>
            <c:strRef>
              <c:f>PORTADA!$B$86:$B$90</c:f>
              <c:strCache>
                <c:ptCount val="5"/>
                <c:pt idx="0">
                  <c:v>IDENTIFICAR</c:v>
                </c:pt>
                <c:pt idx="1">
                  <c:v>DETECTAR</c:v>
                </c:pt>
                <c:pt idx="2">
                  <c:v>RESPONDER</c:v>
                </c:pt>
                <c:pt idx="3">
                  <c:v>RECUPERAR</c:v>
                </c:pt>
                <c:pt idx="4">
                  <c:v>PROTEGER</c:v>
                </c:pt>
              </c:strCache>
            </c:strRef>
          </c:cat>
          <c:val>
            <c:numRef>
              <c:f>PORTADA!$C$86:$C$90</c:f>
              <c:numCache>
                <c:formatCode>0</c:formatCode>
                <c:ptCount val="5"/>
                <c:pt idx="0">
                  <c:v>86.666666666666671</c:v>
                </c:pt>
                <c:pt idx="1">
                  <c:v>82.5</c:v>
                </c:pt>
                <c:pt idx="2">
                  <c:v>83.333333333333329</c:v>
                </c:pt>
                <c:pt idx="3">
                  <c:v>53.333333333333336</c:v>
                </c:pt>
                <c:pt idx="4">
                  <c:v>93.114754098360649</c:v>
                </c:pt>
              </c:numCache>
            </c:numRef>
          </c:val>
          <c:extLst>
            <c:ext xmlns:c16="http://schemas.microsoft.com/office/drawing/2014/chart" uri="{C3380CC4-5D6E-409C-BE32-E72D297353CC}">
              <c16:uniqueId val="{00000000-628F-4426-B2B1-4888A725054C}"/>
            </c:ext>
          </c:extLst>
        </c:ser>
        <c:ser>
          <c:idx val="1"/>
          <c:order val="1"/>
          <c:tx>
            <c:strRef>
              <c:f>PORTADA!$D$85</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PORTADA!$B$86:$B$90</c:f>
              <c:strCache>
                <c:ptCount val="5"/>
                <c:pt idx="0">
                  <c:v>IDENTIFICAR</c:v>
                </c:pt>
                <c:pt idx="1">
                  <c:v>DETECTAR</c:v>
                </c:pt>
                <c:pt idx="2">
                  <c:v>RESPONDER</c:v>
                </c:pt>
                <c:pt idx="3">
                  <c:v>RECUPERAR</c:v>
                </c:pt>
                <c:pt idx="4">
                  <c:v>PROTEGER</c:v>
                </c:pt>
              </c:strCache>
            </c:strRef>
          </c:cat>
          <c:val>
            <c:numRef>
              <c:f>PORTADA!$D$86:$D$90</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ser>
          <c:idx val="2"/>
          <c:order val="2"/>
          <c:tx>
            <c:strRef>
              <c:f>PORTADA!$E$85</c:f>
              <c:strCache>
                <c:ptCount val="1"/>
                <c:pt idx="0">
                  <c:v>CALIFICACIÓN OCI</c:v>
                </c:pt>
              </c:strCache>
            </c:strRef>
          </c:tx>
          <c:val>
            <c:numRef>
              <c:f>PORTADA!$E$86:$E$90</c:f>
              <c:numCache>
                <c:formatCode>0</c:formatCode>
                <c:ptCount val="5"/>
                <c:pt idx="0">
                  <c:v>71</c:v>
                </c:pt>
                <c:pt idx="1">
                  <c:v>70</c:v>
                </c:pt>
                <c:pt idx="2">
                  <c:v>60</c:v>
                </c:pt>
                <c:pt idx="3">
                  <c:v>33</c:v>
                </c:pt>
                <c:pt idx="4">
                  <c:v>74</c:v>
                </c:pt>
              </c:numCache>
            </c:numRef>
          </c:val>
          <c:extLst>
            <c:ext xmlns:c16="http://schemas.microsoft.com/office/drawing/2014/chart" uri="{C3380CC4-5D6E-409C-BE32-E72D297353CC}">
              <c16:uniqueId val="{00000002-1C38-42EB-9C20-6090207CA209}"/>
            </c:ext>
          </c:extLst>
        </c:ser>
        <c:dLbls>
          <c:showLegendKey val="0"/>
          <c:showVal val="0"/>
          <c:showCatName val="0"/>
          <c:showSerName val="0"/>
          <c:showPercent val="0"/>
          <c:showBubbleSize val="0"/>
        </c:dLbls>
        <c:axId val="110723072"/>
        <c:axId val="110724992"/>
      </c:radarChart>
      <c:catAx>
        <c:axId val="110723072"/>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lt1">
                    <a:lumMod val="75000"/>
                  </a:schemeClr>
                </a:solidFill>
                <a:latin typeface="+mn-lt"/>
                <a:ea typeface="+mn-ea"/>
                <a:cs typeface="+mn-cs"/>
              </a:defRPr>
            </a:pPr>
            <a:endParaRPr lang="es-CO"/>
          </a:p>
        </c:txPr>
        <c:crossAx val="110724992"/>
        <c:crosses val="autoZero"/>
        <c:auto val="1"/>
        <c:lblAlgn val="ctr"/>
        <c:lblOffset val="100"/>
        <c:noMultiLvlLbl val="0"/>
      </c:catAx>
      <c:valAx>
        <c:axId val="110724992"/>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lt1">
                    <a:lumMod val="75000"/>
                  </a:schemeClr>
                </a:solidFill>
                <a:latin typeface="+mn-lt"/>
                <a:ea typeface="+mn-ea"/>
                <a:cs typeface="+mn-cs"/>
              </a:defRPr>
            </a:pPr>
            <a:endParaRPr lang="es-CO"/>
          </a:p>
        </c:txPr>
        <c:crossAx val="110723072"/>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s-ES"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000000000000111" l="0.70000000000000062" r="0.70000000000000062" t="0.75000000000000111" header="0.30000000000000032" footer="0.30000000000000032"/>
    <c:pageSetup/>
  </c:printSettings>
  <c:extLst/>
</c:chartSpace>
</file>

<file path=xl/diagrams/_rels/data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iagram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7"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pt>
    <dgm:pt modelId="{BBFB2A25-0F4B-4BFE-B814-AB7316EAC8B7}" type="pres">
      <dgm:prSet presAssocID="{49D8FBD1-85A2-46B9-B60C-01657606DF94}" presName="sibTrans" presStyleLbl="sibTrans2D1" presStyleIdx="0" presStyleCnt="4"/>
      <dgm:spPr/>
    </dgm:pt>
    <dgm:pt modelId="{E731F7FA-CB05-4657-8649-0B0F6F1AE1B0}" type="pres">
      <dgm:prSet presAssocID="{49D8FBD1-85A2-46B9-B60C-01657606DF94}" presName="connTx" presStyleLbl="sibTrans2D1" presStyleIdx="0" presStyleCnt="4"/>
      <dgm:spPr/>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pt>
    <dgm:pt modelId="{E8FD12FB-2AD3-4C77-B301-F385A7060FE1}" type="pres">
      <dgm:prSet presAssocID="{BC93E36D-F700-4375-9905-72193D372128}" presName="sibTrans" presStyleLbl="sibTrans2D1" presStyleIdx="1" presStyleCnt="4"/>
      <dgm:spPr/>
    </dgm:pt>
    <dgm:pt modelId="{538C8548-D911-4CCC-8972-2C2ACD0101D4}" type="pres">
      <dgm:prSet presAssocID="{BC93E36D-F700-4375-9905-72193D372128}" presName="connTx" presStyleLbl="sibTrans2D1" presStyleIdx="1" presStyleCnt="4"/>
      <dgm:spPr/>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custLinFactNeighborX="4848" custLinFactNeighborY="3463"/>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pt>
    <dgm:pt modelId="{D3AD787B-03EF-4384-96FC-FBC6FA0E19ED}" type="pres">
      <dgm:prSet presAssocID="{2C36DAD2-F638-4F81-B263-41E6E73EF41E}" presName="sibTrans" presStyleLbl="sibTrans2D1" presStyleIdx="2" presStyleCnt="4"/>
      <dgm:spPr/>
    </dgm:pt>
    <dgm:pt modelId="{22E2EF1C-6DCC-42E1-8079-C47D12798B10}" type="pres">
      <dgm:prSet presAssocID="{2C36DAD2-F638-4F81-B263-41E6E73EF41E}" presName="connTx" presStyleLbl="sibTrans2D1" presStyleIdx="2" presStyleCnt="4"/>
      <dgm:spPr/>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pt>
    <dgm:pt modelId="{B1B3E56E-367D-46AF-96D3-C70FE7C693D5}" type="pres">
      <dgm:prSet presAssocID="{422AAFC1-2C1F-4577-8AF4-D49F26C425D1}" presName="sibTrans" presStyleLbl="sibTrans2D1" presStyleIdx="3" presStyleCnt="4"/>
      <dgm:spPr/>
    </dgm:pt>
    <dgm:pt modelId="{AA75F406-2694-4212-8359-D41D0105C16E}" type="pres">
      <dgm:prSet presAssocID="{422AAFC1-2C1F-4577-8AF4-D49F26C425D1}" presName="connTx" presStyleLbl="sibTrans2D1" presStyleIdx="3" presStyleCnt="4"/>
      <dgm:spPr/>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pt>
  </dgm:ptLst>
  <dgm:cxnLst>
    <dgm:cxn modelId="{FCF8E200-5FEA-42CD-8C47-FCA050C33230}" type="presOf" srcId="{60464913-F8CF-4911-90B2-4E536B8B4C1B}" destId="{6D1B0868-4582-4E66-A4E4-08E22E62931E}" srcOrd="0" destOrd="5" presId="urn:microsoft.com/office/officeart/2005/8/layout/hProcess10#7"/>
    <dgm:cxn modelId="{C8CD8B09-FA00-48C6-943D-12B6E3DD9BB1}" type="presOf" srcId="{2C36DAD2-F638-4F81-B263-41E6E73EF41E}" destId="{D3AD787B-03EF-4384-96FC-FBC6FA0E19ED}" srcOrd="0" destOrd="0" presId="urn:microsoft.com/office/officeart/2005/8/layout/hProcess10#7"/>
    <dgm:cxn modelId="{A632DE14-87FB-44C0-AFCB-10CE798FE4E6}" type="presOf" srcId="{AACE8F74-A6C5-43F0-867A-D1B44CE008A8}" destId="{FA6E42F6-94D9-4B06-B7B6-43BEC90AB36B}" srcOrd="0" destOrd="2" presId="urn:microsoft.com/office/officeart/2005/8/layout/hProcess10#7"/>
    <dgm:cxn modelId="{AA128817-7E57-4567-9C52-FB28DC7FFDE3}" type="presOf" srcId="{49D8FBD1-85A2-46B9-B60C-01657606DF94}" destId="{BBFB2A25-0F4B-4BFE-B814-AB7316EAC8B7}" srcOrd="0" destOrd="0" presId="urn:microsoft.com/office/officeart/2005/8/layout/hProcess10#7"/>
    <dgm:cxn modelId="{4084321E-ED64-422C-9BC9-A76B8F6AC830}" srcId="{6DF347B9-05AB-4459-BD13-CF949C3C8A14}" destId="{707C3672-0EF0-42DB-A91A-175C205E0FE3}" srcOrd="2" destOrd="0" parTransId="{7E8BF841-A407-4F2A-8B1D-87F8204947A9}" sibTransId="{E1A72FAB-10A3-46A8-B080-66634AE5685E}"/>
    <dgm:cxn modelId="{7F259322-A5FE-4DB3-949C-E40A1863B23C}" type="presOf" srcId="{888698DA-F7B1-4E08-8114-1776AA8ED6F7}" destId="{908CB92F-5EA8-442B-99F5-E6F693D47519}" srcOrd="0" destOrd="1" presId="urn:microsoft.com/office/officeart/2005/8/layout/hProcess10#7"/>
    <dgm:cxn modelId="{73CB9623-ED71-4FF3-BECF-A86C196F1515}" type="presOf" srcId="{B48EAD2E-4793-468B-8161-4C1247D8C357}" destId="{908CB92F-5EA8-442B-99F5-E6F693D47519}" srcOrd="0" destOrd="3" presId="urn:microsoft.com/office/officeart/2005/8/layout/hProcess10#7"/>
    <dgm:cxn modelId="{5F65A22B-6A29-4E7E-90C2-016031A56725}" type="presOf" srcId="{707C3672-0EF0-42DB-A91A-175C205E0FE3}" destId="{FA6E42F6-94D9-4B06-B7B6-43BEC90AB36B}" srcOrd="0" destOrd="3" presId="urn:microsoft.com/office/officeart/2005/8/layout/hProcess10#7"/>
    <dgm:cxn modelId="{E327AA2E-3962-4E72-8661-77488FD35229}" srcId="{6AD4D0FC-646C-486F-BF9B-DEBD8AFBEA9E}" destId="{86EE2E51-D3D6-4BFD-A17A-8E73EC134AA8}" srcOrd="3" destOrd="0" parTransId="{F80E1366-459D-4301-AE59-C33E7F38F120}" sibTransId="{5C0CEE2F-EFB8-46FD-ABD9-72F95A671860}"/>
    <dgm:cxn modelId="{9EC52230-E2DE-4935-B471-48DCF822F511}" srcId="{C62109EB-5C2B-4F1A-A46B-8B4C9013AEE3}" destId="{6DF347B9-05AB-4459-BD13-CF949C3C8A14}" srcOrd="1" destOrd="0" parTransId="{A2D7F9F6-705D-4254-9817-74C705D35DD7}" sibTransId="{BC93E36D-F700-4375-9905-72193D372128}"/>
    <dgm:cxn modelId="{82B6E237-83DE-4211-A254-F3222B0C5248}" type="presOf" srcId="{BC93E36D-F700-4375-9905-72193D372128}" destId="{538C8548-D911-4CCC-8972-2C2ACD0101D4}" srcOrd="1" destOrd="0" presId="urn:microsoft.com/office/officeart/2005/8/layout/hProcess10#7"/>
    <dgm:cxn modelId="{AE95D33B-3913-4BD5-9BE9-4B789A051DCB}" type="presOf" srcId="{2180C18D-FEE9-4539-868A-88016A2CB7E5}" destId="{FA6E42F6-94D9-4B06-B7B6-43BEC90AB36B}" srcOrd="0" destOrd="1" presId="urn:microsoft.com/office/officeart/2005/8/layout/hProcess10#7"/>
    <dgm:cxn modelId="{623E723C-8D97-4070-9353-3F308EB3396D}" type="presOf" srcId="{EA673784-A503-4AA4-B115-DF7F6115348B}" destId="{67737B99-9A1E-4AC6-AFF4-80103183C597}" srcOrd="0" destOrd="2" presId="urn:microsoft.com/office/officeart/2005/8/layout/hProcess10#7"/>
    <dgm:cxn modelId="{0027323D-467F-4211-80C6-978271A543CE}" type="presOf" srcId="{422AAFC1-2C1F-4577-8AF4-D49F26C425D1}" destId="{B1B3E56E-367D-46AF-96D3-C70FE7C693D5}" srcOrd="0" destOrd="0" presId="urn:microsoft.com/office/officeart/2005/8/layout/hProcess10#7"/>
    <dgm:cxn modelId="{2220FC3D-CDFB-4C1C-B28B-8124784C5158}" type="presOf" srcId="{D44685D7-0E29-4A6C-927C-C560C9B26A7B}" destId="{6D1B0868-4582-4E66-A4E4-08E22E62931E}" srcOrd="0" destOrd="2" presId="urn:microsoft.com/office/officeart/2005/8/layout/hProcess10#7"/>
    <dgm:cxn modelId="{C9E7FE3E-3108-40FB-8C03-65F7A778D7F4}" type="presOf" srcId="{6DF347B9-05AB-4459-BD13-CF949C3C8A14}" destId="{FA6E42F6-94D9-4B06-B7B6-43BEC90AB36B}" srcOrd="0" destOrd="0" presId="urn:microsoft.com/office/officeart/2005/8/layout/hProcess10#7"/>
    <dgm:cxn modelId="{407CDB5D-7EA2-42F1-8A15-37B6DAAB40AA}" srcId="{CFD9661E-E466-4D41-A2DA-C7F90CFDAA34}" destId="{888698DA-F7B1-4E08-8114-1776AA8ED6F7}" srcOrd="0" destOrd="0" parTransId="{5D8954A5-8BA7-45C7-B3F9-D9857EAE291C}" sibTransId="{AABABD63-AD2C-404C-B001-8785D1EFE6F1}"/>
    <dgm:cxn modelId="{27AD0761-5DE6-4380-A0AE-6FA324BC0165}" srcId="{C62109EB-5C2B-4F1A-A46B-8B4C9013AEE3}" destId="{A7094814-6996-43B0-A68D-BA1440C8BDE9}" srcOrd="2" destOrd="0" parTransId="{14168005-BA5F-4096-AF14-5B97D9F9EEEF}" sibTransId="{2C36DAD2-F638-4F81-B263-41E6E73EF41E}"/>
    <dgm:cxn modelId="{B880DE61-2403-47AD-A1D5-F61795E324D7}" srcId="{A7094814-6996-43B0-A68D-BA1440C8BDE9}" destId="{F9A92B5C-CF19-4DF1-8A64-9CA08F2CA889}" srcOrd="0" destOrd="0" parTransId="{87B49145-E476-4CCB-888E-F4FB9E2A0F14}" sibTransId="{1181FC52-B3CF-4775-B68C-4C01AC4834C0}"/>
    <dgm:cxn modelId="{5FD8F162-624C-489F-AB4A-4D7FFD9C2B9D}" type="presOf" srcId="{61D4896A-7230-43AA-B591-599A59890DE6}" destId="{FA6E42F6-94D9-4B06-B7B6-43BEC90AB36B}" srcOrd="0" destOrd="6" presId="urn:microsoft.com/office/officeart/2005/8/layout/hProcess10#7"/>
    <dgm:cxn modelId="{0FBBFC47-DC73-40BE-AA5B-1E93459C9A40}" type="presOf" srcId="{2C36DAD2-F638-4F81-B263-41E6E73EF41E}" destId="{22E2EF1C-6DCC-42E1-8079-C47D12798B10}" srcOrd="1" destOrd="0" presId="urn:microsoft.com/office/officeart/2005/8/layout/hProcess10#7"/>
    <dgm:cxn modelId="{A4EC844C-0773-4D13-821E-3DF9E2F1569C}" srcId="{CFD9661E-E466-4D41-A2DA-C7F90CFDAA34}" destId="{CF346AAC-90E6-4778-BF87-9E764E622057}" srcOrd="3" destOrd="0" parTransId="{DB01BF2A-B99E-4E84-B7F8-C01431891A5C}" sibTransId="{FDFAE280-4403-4CEB-AD40-2EA575985CAF}"/>
    <dgm:cxn modelId="{FE33D46D-4227-4D16-861D-0E0901A370B6}" type="presOf" srcId="{FB735356-064E-43B4-B958-75E5460F32DB}" destId="{67737B99-9A1E-4AC6-AFF4-80103183C597}" srcOrd="0" destOrd="3" presId="urn:microsoft.com/office/officeart/2005/8/layout/hProcess10#7"/>
    <dgm:cxn modelId="{081DED6D-7F66-403A-8979-B49EAE82EA20}" srcId="{C01B2C84-5D6B-46FE-8BB1-4DD34F46CEE8}" destId="{35EAF81B-2ED2-4C1C-B343-ECE42AF0083C}" srcOrd="0" destOrd="0" parTransId="{8778AA73-A002-4202-A0F0-C3958E1735E7}" sibTransId="{5F3CF140-BA4A-445D-8A3A-A4FB4D22C08D}"/>
    <dgm:cxn modelId="{6FC59E6E-CE60-4928-9691-054E57577ACB}" srcId="{6AD4D0FC-646C-486F-BF9B-DEBD8AFBEA9E}" destId="{8564AA7F-0AED-41E0-A7A9-4213308ABD71}" srcOrd="2" destOrd="0" parTransId="{0327758D-6A67-432A-9ABF-61E5A78BEA2F}" sibTransId="{1C7F9AA8-2499-4116-99ED-70FA2073D423}"/>
    <dgm:cxn modelId="{DC9C1951-E90D-4428-9EFE-536AF887C29B}" type="presOf" srcId="{C01B2C84-5D6B-46FE-8BB1-4DD34F46CEE8}" destId="{67737B99-9A1E-4AC6-AFF4-80103183C597}" srcOrd="0" destOrd="0" presId="urn:microsoft.com/office/officeart/2005/8/layout/hProcess10#7"/>
    <dgm:cxn modelId="{60DA1C71-5453-4E77-BE55-5A315BE10DEE}" srcId="{6DF347B9-05AB-4459-BD13-CF949C3C8A14}" destId="{61D4896A-7230-43AA-B591-599A59890DE6}" srcOrd="5" destOrd="0" parTransId="{BCDA9D34-1AE7-4D0F-9626-81E53EF29AAC}" sibTransId="{1B5620E4-76AC-439A-997B-54514566C62D}"/>
    <dgm:cxn modelId="{0B26A552-B36A-43ED-AEA3-55572ED24D29}" type="presOf" srcId="{35EAF81B-2ED2-4C1C-B343-ECE42AF0083C}" destId="{67737B99-9A1E-4AC6-AFF4-80103183C597}" srcOrd="0" destOrd="1" presId="urn:microsoft.com/office/officeart/2005/8/layout/hProcess10#7"/>
    <dgm:cxn modelId="{337D7554-3E1B-493D-AD7D-0D18C3441E04}" srcId="{C62109EB-5C2B-4F1A-A46B-8B4C9013AEE3}" destId="{C01B2C84-5D6B-46FE-8BB1-4DD34F46CEE8}" srcOrd="4" destOrd="0" parTransId="{EB86941C-D4A7-45B8-BC52-EE1B5BE4F12F}" sibTransId="{FD9BE4EA-A40F-4B68-900E-4EF3B8C11A81}"/>
    <dgm:cxn modelId="{0BE71676-DC3A-4384-826B-C145FC8E86B6}" type="presOf" srcId="{C62109EB-5C2B-4F1A-A46B-8B4C9013AEE3}" destId="{609F1493-DB22-4932-BEFF-EF79A979E897}" srcOrd="0" destOrd="0" presId="urn:microsoft.com/office/officeart/2005/8/layout/hProcess10#7"/>
    <dgm:cxn modelId="{DF59F676-DDE2-4D0A-9772-4992C72CF3C0}" srcId="{6DF347B9-05AB-4459-BD13-CF949C3C8A14}" destId="{24B5D0CC-0202-4F63-9F53-BB56674CDAF2}" srcOrd="4" destOrd="0" parTransId="{6EE67D20-F6D6-4D29-A8CA-F862546B2313}" sibTransId="{D38ED16B-C1E5-4430-8C95-08DCAD71A571}"/>
    <dgm:cxn modelId="{5ECFBA57-1B55-4A06-8599-332F03333415}" srcId="{C62109EB-5C2B-4F1A-A46B-8B4C9013AEE3}" destId="{6AD4D0FC-646C-486F-BF9B-DEBD8AFBEA9E}" srcOrd="3" destOrd="0" parTransId="{21C0E4C4-0330-4875-BA01-51083BFDC7DC}" sibTransId="{422AAFC1-2C1F-4577-8AF4-D49F26C425D1}"/>
    <dgm:cxn modelId="{BEBF5A78-64FE-4565-9EA1-76771F77DAE1}" srcId="{CFD9661E-E466-4D41-A2DA-C7F90CFDAA34}" destId="{1281D599-E36D-49FF-B1DC-BE785EA334F1}" srcOrd="1" destOrd="0" parTransId="{7C0ACAE6-0D47-4CA6-8776-54FA93A87DDF}" sibTransId="{BC9BCD4A-5EBF-4B52-8076-D89333A9DC8F}"/>
    <dgm:cxn modelId="{9B81A37E-8F3B-4660-9BF6-BF3FC22F22CD}" srcId="{C01B2C84-5D6B-46FE-8BB1-4DD34F46CEE8}" destId="{FB735356-064E-43B4-B958-75E5460F32DB}" srcOrd="2" destOrd="0" parTransId="{71EEC0CD-3796-444D-BE05-915496FD80D8}" sibTransId="{461DE73F-846F-47CA-A3CC-F568BAB0DE5D}"/>
    <dgm:cxn modelId="{6B825280-CCDF-47CD-86AE-B98A49CF591A}" type="presOf" srcId="{422AAFC1-2C1F-4577-8AF4-D49F26C425D1}" destId="{AA75F406-2694-4212-8359-D41D0105C16E}" srcOrd="1" destOrd="0" presId="urn:microsoft.com/office/officeart/2005/8/layout/hProcess10#7"/>
    <dgm:cxn modelId="{1783DB84-A15E-4873-9969-C98D344A38CF}" type="presOf" srcId="{7987C506-2CDE-44E4-B4F5-C33C33D5A6D6}" destId="{975CF257-F5A2-4F77-AE0D-B4A9E4CF1874}" srcOrd="0" destOrd="2" presId="urn:microsoft.com/office/officeart/2005/8/layout/hProcess10#7"/>
    <dgm:cxn modelId="{6C77F185-335B-4561-A577-CC50C3937452}" srcId="{6DF347B9-05AB-4459-BD13-CF949C3C8A14}" destId="{75AF9CFA-E5EA-41C7-B733-BCCC515E0C99}" srcOrd="3" destOrd="0" parTransId="{3CEE2CE5-7F1A-4C1C-944F-F9AAAC447E80}" sibTransId="{20CD7C7A-38E6-42E7-9B7D-A0EBA79DEBEE}"/>
    <dgm:cxn modelId="{E9FA5C93-5C62-44D4-8804-5084E9861488}" type="presOf" srcId="{8564AA7F-0AED-41E0-A7A9-4213308ABD71}" destId="{6D1B0868-4582-4E66-A4E4-08E22E62931E}" srcOrd="0" destOrd="3" presId="urn:microsoft.com/office/officeart/2005/8/layout/hProcess10#7"/>
    <dgm:cxn modelId="{377439A4-C742-427E-BEB6-CEC89F8CDF9F}" srcId="{C01B2C84-5D6B-46FE-8BB1-4DD34F46CEE8}" destId="{EA673784-A503-4AA4-B115-DF7F6115348B}" srcOrd="1" destOrd="0" parTransId="{A43746BA-8401-4852-902B-58AC39E85A67}" sibTransId="{E39C8BB6-C54C-42E4-B1FD-8BA377305080}"/>
    <dgm:cxn modelId="{411BC6A8-7166-4520-BA59-C0A7EE91D4B0}" srcId="{6DF347B9-05AB-4459-BD13-CF949C3C8A14}" destId="{AACE8F74-A6C5-43F0-867A-D1B44CE008A8}" srcOrd="1" destOrd="0" parTransId="{36FC6262-8674-43DF-89D4-53CB9168501D}" sibTransId="{138B43F3-538D-4A54-A59E-4D3C5D3642D4}"/>
    <dgm:cxn modelId="{2B5006B2-A62B-41DE-AC26-C5A008C44009}" srcId="{6DF347B9-05AB-4459-BD13-CF949C3C8A14}" destId="{2180C18D-FEE9-4539-868A-88016A2CB7E5}" srcOrd="0" destOrd="0" parTransId="{8C64319D-C016-44E0-84E3-A3726875BFE6}" sibTransId="{A4C4296A-BEC1-42CE-A882-17139BD815F4}"/>
    <dgm:cxn modelId="{29C584B4-59FF-4950-A3E2-69EEF07A219F}" srcId="{6AD4D0FC-646C-486F-BF9B-DEBD8AFBEA9E}" destId="{60464913-F8CF-4911-90B2-4E536B8B4C1B}" srcOrd="4" destOrd="0" parTransId="{1BCE5978-5DF9-4AE3-833F-55BC58AD86AB}" sibTransId="{7D4ACAEF-E0C4-438A-8DC0-EE92670E18E1}"/>
    <dgm:cxn modelId="{C14FD4B6-8FA8-4E77-9033-67E718201EED}" type="presOf" srcId="{6AD4D0FC-646C-486F-BF9B-DEBD8AFBEA9E}" destId="{6D1B0868-4582-4E66-A4E4-08E22E62931E}" srcOrd="0" destOrd="0" presId="urn:microsoft.com/office/officeart/2005/8/layout/hProcess10#7"/>
    <dgm:cxn modelId="{24938EB7-43F0-492C-B0EE-30B0BABB9F41}" srcId="{A7094814-6996-43B0-A68D-BA1440C8BDE9}" destId="{44647708-D3A2-4C9C-9F9F-05693CE8EBDC}" srcOrd="2" destOrd="0" parTransId="{6AC8DF2A-D799-453B-BC4E-9E606CD8910B}" sibTransId="{570D379C-26EB-41BF-879F-C87D52A72B06}"/>
    <dgm:cxn modelId="{4569DABD-E590-48D6-897B-6A2F24D8BB3F}" type="presOf" srcId="{86EE2E51-D3D6-4BFD-A17A-8E73EC134AA8}" destId="{6D1B0868-4582-4E66-A4E4-08E22E62931E}" srcOrd="0" destOrd="4" presId="urn:microsoft.com/office/officeart/2005/8/layout/hProcess10#7"/>
    <dgm:cxn modelId="{2ACD3ABF-19EB-42CF-9B7C-BF917C40D69F}" type="presOf" srcId="{A7094814-6996-43B0-A68D-BA1440C8BDE9}" destId="{975CF257-F5A2-4F77-AE0D-B4A9E4CF1874}" srcOrd="0" destOrd="0" presId="urn:microsoft.com/office/officeart/2005/8/layout/hProcess10#7"/>
    <dgm:cxn modelId="{A943BDC1-E900-4F0D-B9F5-8A67639C60BA}" type="presOf" srcId="{CFD9661E-E466-4D41-A2DA-C7F90CFDAA34}" destId="{908CB92F-5EA8-442B-99F5-E6F693D47519}" srcOrd="0" destOrd="0" presId="urn:microsoft.com/office/officeart/2005/8/layout/hProcess10#7"/>
    <dgm:cxn modelId="{B71AD7C3-5A7F-4A2A-9D04-02EC5A7F4053}" type="presOf" srcId="{699F0988-1992-46C3-B321-3E36FADD178E}" destId="{6D1B0868-4582-4E66-A4E4-08E22E62931E}" srcOrd="0" destOrd="1" presId="urn:microsoft.com/office/officeart/2005/8/layout/hProcess10#7"/>
    <dgm:cxn modelId="{04B6C6C7-0966-4767-BBB7-8EEDAE666C33}" type="presOf" srcId="{24B5D0CC-0202-4F63-9F53-BB56674CDAF2}" destId="{FA6E42F6-94D9-4B06-B7B6-43BEC90AB36B}" srcOrd="0" destOrd="5" presId="urn:microsoft.com/office/officeart/2005/8/layout/hProcess10#7"/>
    <dgm:cxn modelId="{4481A7CB-7D0A-4A26-A990-236F4D5ACF18}" srcId="{6AD4D0FC-646C-486F-BF9B-DEBD8AFBEA9E}" destId="{699F0988-1992-46C3-B321-3E36FADD178E}" srcOrd="0" destOrd="0" parTransId="{B04B32EB-3542-4E19-A6B0-A6768A994F2F}" sibTransId="{8D60D0C9-E7B4-48D1-8284-6B7B16F96DF9}"/>
    <dgm:cxn modelId="{E703B9CE-30B0-4F08-885E-369F70DA527A}" type="presOf" srcId="{44647708-D3A2-4C9C-9F9F-05693CE8EBDC}" destId="{975CF257-F5A2-4F77-AE0D-B4A9E4CF1874}" srcOrd="0" destOrd="3" presId="urn:microsoft.com/office/officeart/2005/8/layout/hProcess10#7"/>
    <dgm:cxn modelId="{D034ECCE-9E94-4E0F-98FA-D5D2F962852A}" srcId="{C62109EB-5C2B-4F1A-A46B-8B4C9013AEE3}" destId="{CFD9661E-E466-4D41-A2DA-C7F90CFDAA34}" srcOrd="0" destOrd="0" parTransId="{3D61A766-195D-4F1A-ADF3-0F9C8ABA5B64}" sibTransId="{49D8FBD1-85A2-46B9-B60C-01657606DF94}"/>
    <dgm:cxn modelId="{666427D0-80A6-47A6-9A4F-735ACA94F674}" srcId="{CFD9661E-E466-4D41-A2DA-C7F90CFDAA34}" destId="{B48EAD2E-4793-468B-8161-4C1247D8C357}" srcOrd="2" destOrd="0" parTransId="{25D8EF5C-8EF7-4CE2-BBC0-088CF92287DF}" sibTransId="{9E5F2613-F01F-40A9-B96A-0DCB9A2FABD1}"/>
    <dgm:cxn modelId="{E43A49D0-F13C-4977-99AE-3B0D065EC158}" type="presOf" srcId="{75AF9CFA-E5EA-41C7-B733-BCCC515E0C99}" destId="{FA6E42F6-94D9-4B06-B7B6-43BEC90AB36B}" srcOrd="0" destOrd="4" presId="urn:microsoft.com/office/officeart/2005/8/layout/hProcess10#7"/>
    <dgm:cxn modelId="{D38DAEE0-49D8-4D15-B943-256160CFD195}" type="presOf" srcId="{CF346AAC-90E6-4778-BF87-9E764E622057}" destId="{908CB92F-5EA8-442B-99F5-E6F693D47519}" srcOrd="0" destOrd="4" presId="urn:microsoft.com/office/officeart/2005/8/layout/hProcess10#7"/>
    <dgm:cxn modelId="{B16B32E5-9AC9-45A0-AEB0-13678D547931}" srcId="{A7094814-6996-43B0-A68D-BA1440C8BDE9}" destId="{7987C506-2CDE-44E4-B4F5-C33C33D5A6D6}" srcOrd="1" destOrd="0" parTransId="{54310600-079D-4722-BB85-54EC4A0229DD}" sibTransId="{F0D7FE95-B402-4BFC-8727-C8B5D71E0262}"/>
    <dgm:cxn modelId="{C2BA66E6-7523-42B2-AA36-E9556EB2BE02}" type="presOf" srcId="{49D8FBD1-85A2-46B9-B60C-01657606DF94}" destId="{E731F7FA-CB05-4657-8649-0B0F6F1AE1B0}" srcOrd="1" destOrd="0" presId="urn:microsoft.com/office/officeart/2005/8/layout/hProcess10#7"/>
    <dgm:cxn modelId="{22FC28E7-85D8-45B6-8916-52DC8FF34488}" type="presOf" srcId="{F9A92B5C-CF19-4DF1-8A64-9CA08F2CA889}" destId="{975CF257-F5A2-4F77-AE0D-B4A9E4CF1874}" srcOrd="0" destOrd="1" presId="urn:microsoft.com/office/officeart/2005/8/layout/hProcess10#7"/>
    <dgm:cxn modelId="{B83479EA-C81C-4003-8A40-AFABCF61560A}" srcId="{6AD4D0FC-646C-486F-BF9B-DEBD8AFBEA9E}" destId="{D44685D7-0E29-4A6C-927C-C560C9B26A7B}" srcOrd="1" destOrd="0" parTransId="{FD9129E7-B97C-4782-82B9-93A5B0AE3D34}" sibTransId="{25683F0F-1B39-4DB5-9662-DB61009D1EFC}"/>
    <dgm:cxn modelId="{9967A8ED-F4D0-4A22-A6D8-E2EF4A5F2D4F}" type="presOf" srcId="{BC93E36D-F700-4375-9905-72193D372128}" destId="{E8FD12FB-2AD3-4C77-B301-F385A7060FE1}" srcOrd="0" destOrd="0" presId="urn:microsoft.com/office/officeart/2005/8/layout/hProcess10#7"/>
    <dgm:cxn modelId="{EC8356F1-0B06-4E35-BB34-FE4ACF36C036}" type="presOf" srcId="{1281D599-E36D-49FF-B1DC-BE785EA334F1}" destId="{908CB92F-5EA8-442B-99F5-E6F693D47519}" srcOrd="0" destOrd="2" presId="urn:microsoft.com/office/officeart/2005/8/layout/hProcess10#7"/>
    <dgm:cxn modelId="{438ECB2F-3FB8-4597-827A-1543F953AEDC}" type="presParOf" srcId="{609F1493-DB22-4932-BEFF-EF79A979E897}" destId="{61C959EE-52C2-4E53-8E34-9880D7BE1143}" srcOrd="0" destOrd="0" presId="urn:microsoft.com/office/officeart/2005/8/layout/hProcess10#7"/>
    <dgm:cxn modelId="{97AA72B6-54BB-4BBC-BBD8-83F38DD94102}" type="presParOf" srcId="{61C959EE-52C2-4E53-8E34-9880D7BE1143}" destId="{BB29AAD2-8325-493E-98FF-E32B9B8001FE}" srcOrd="0" destOrd="0" presId="urn:microsoft.com/office/officeart/2005/8/layout/hProcess10#7"/>
    <dgm:cxn modelId="{67079BDA-8A42-4159-9E16-E581B134F9B6}" type="presParOf" srcId="{61C959EE-52C2-4E53-8E34-9880D7BE1143}" destId="{908CB92F-5EA8-442B-99F5-E6F693D47519}" srcOrd="1" destOrd="0" presId="urn:microsoft.com/office/officeart/2005/8/layout/hProcess10#7"/>
    <dgm:cxn modelId="{E3CF53B1-DE4B-4C17-AE40-291F570191E4}" type="presParOf" srcId="{609F1493-DB22-4932-BEFF-EF79A979E897}" destId="{BBFB2A25-0F4B-4BFE-B814-AB7316EAC8B7}" srcOrd="1" destOrd="0" presId="urn:microsoft.com/office/officeart/2005/8/layout/hProcess10#7"/>
    <dgm:cxn modelId="{868D2C7F-F2B5-4B16-B3BD-E4E328B0F484}" type="presParOf" srcId="{BBFB2A25-0F4B-4BFE-B814-AB7316EAC8B7}" destId="{E731F7FA-CB05-4657-8649-0B0F6F1AE1B0}" srcOrd="0" destOrd="0" presId="urn:microsoft.com/office/officeart/2005/8/layout/hProcess10#7"/>
    <dgm:cxn modelId="{D6228405-CAEF-4FB4-9F8E-88530BF73F79}" type="presParOf" srcId="{609F1493-DB22-4932-BEFF-EF79A979E897}" destId="{2FA8CF50-F6ED-4F41-935F-8F5A0970CC49}" srcOrd="2" destOrd="0" presId="urn:microsoft.com/office/officeart/2005/8/layout/hProcess10#7"/>
    <dgm:cxn modelId="{E84D20E3-F568-4681-A7FF-64162EFA19F0}" type="presParOf" srcId="{2FA8CF50-F6ED-4F41-935F-8F5A0970CC49}" destId="{CC3C3F98-2E6A-4969-A79D-F74B7252E040}" srcOrd="0" destOrd="0" presId="urn:microsoft.com/office/officeart/2005/8/layout/hProcess10#7"/>
    <dgm:cxn modelId="{57E70D6E-A609-4D75-87B6-8BD704A32DBB}" type="presParOf" srcId="{2FA8CF50-F6ED-4F41-935F-8F5A0970CC49}" destId="{FA6E42F6-94D9-4B06-B7B6-43BEC90AB36B}" srcOrd="1" destOrd="0" presId="urn:microsoft.com/office/officeart/2005/8/layout/hProcess10#7"/>
    <dgm:cxn modelId="{5687F54C-5CBD-4721-A17C-1F242E995534}" type="presParOf" srcId="{609F1493-DB22-4932-BEFF-EF79A979E897}" destId="{E8FD12FB-2AD3-4C77-B301-F385A7060FE1}" srcOrd="3" destOrd="0" presId="urn:microsoft.com/office/officeart/2005/8/layout/hProcess10#7"/>
    <dgm:cxn modelId="{3CCAF487-A953-4B17-89F3-744125BF5173}" type="presParOf" srcId="{E8FD12FB-2AD3-4C77-B301-F385A7060FE1}" destId="{538C8548-D911-4CCC-8972-2C2ACD0101D4}" srcOrd="0" destOrd="0" presId="urn:microsoft.com/office/officeart/2005/8/layout/hProcess10#7"/>
    <dgm:cxn modelId="{ADF1F692-EE6B-4C92-8219-26A1977E6547}" type="presParOf" srcId="{609F1493-DB22-4932-BEFF-EF79A979E897}" destId="{4FEC386B-3FB5-4B60-92EC-E3C58D006AF3}" srcOrd="4" destOrd="0" presId="urn:microsoft.com/office/officeart/2005/8/layout/hProcess10#7"/>
    <dgm:cxn modelId="{4D5AD4A6-027A-4FD2-BC8A-F63E98AD04FE}" type="presParOf" srcId="{4FEC386B-3FB5-4B60-92EC-E3C58D006AF3}" destId="{259946B3-D25B-4A3C-9607-6E534306D61E}" srcOrd="0" destOrd="0" presId="urn:microsoft.com/office/officeart/2005/8/layout/hProcess10#7"/>
    <dgm:cxn modelId="{37983128-28C2-4E9F-8532-AF346E455736}" type="presParOf" srcId="{4FEC386B-3FB5-4B60-92EC-E3C58D006AF3}" destId="{975CF257-F5A2-4F77-AE0D-B4A9E4CF1874}" srcOrd="1" destOrd="0" presId="urn:microsoft.com/office/officeart/2005/8/layout/hProcess10#7"/>
    <dgm:cxn modelId="{F252BA44-83CE-4975-8C72-391D1FD93687}" type="presParOf" srcId="{609F1493-DB22-4932-BEFF-EF79A979E897}" destId="{D3AD787B-03EF-4384-96FC-FBC6FA0E19ED}" srcOrd="5" destOrd="0" presId="urn:microsoft.com/office/officeart/2005/8/layout/hProcess10#7"/>
    <dgm:cxn modelId="{2B3683E9-C171-4B68-B5B9-DC9298CB3868}" type="presParOf" srcId="{D3AD787B-03EF-4384-96FC-FBC6FA0E19ED}" destId="{22E2EF1C-6DCC-42E1-8079-C47D12798B10}" srcOrd="0" destOrd="0" presId="urn:microsoft.com/office/officeart/2005/8/layout/hProcess10#7"/>
    <dgm:cxn modelId="{D3E188C2-9663-4BE9-B368-0874708C388E}" type="presParOf" srcId="{609F1493-DB22-4932-BEFF-EF79A979E897}" destId="{5D9971B6-BF10-4E53-A116-9974856BC5DF}" srcOrd="6" destOrd="0" presId="urn:microsoft.com/office/officeart/2005/8/layout/hProcess10#7"/>
    <dgm:cxn modelId="{01C86575-8B02-411C-9C18-704115E712C8}" type="presParOf" srcId="{5D9971B6-BF10-4E53-A116-9974856BC5DF}" destId="{99C03321-AD35-4BBC-BC02-B81DD25EF5FE}" srcOrd="0" destOrd="0" presId="urn:microsoft.com/office/officeart/2005/8/layout/hProcess10#7"/>
    <dgm:cxn modelId="{11086628-B2A3-4264-9492-AD92EDCE3FF1}" type="presParOf" srcId="{5D9971B6-BF10-4E53-A116-9974856BC5DF}" destId="{6D1B0868-4582-4E66-A4E4-08E22E62931E}" srcOrd="1" destOrd="0" presId="urn:microsoft.com/office/officeart/2005/8/layout/hProcess10#7"/>
    <dgm:cxn modelId="{0FDB0764-8CD1-4A1C-AC65-895461665C17}" type="presParOf" srcId="{609F1493-DB22-4932-BEFF-EF79A979E897}" destId="{B1B3E56E-367D-46AF-96D3-C70FE7C693D5}" srcOrd="7" destOrd="0" presId="urn:microsoft.com/office/officeart/2005/8/layout/hProcess10#7"/>
    <dgm:cxn modelId="{C19A5FAC-DC75-4511-A724-1DB640B3C02D}" type="presParOf" srcId="{B1B3E56E-367D-46AF-96D3-C70FE7C693D5}" destId="{AA75F406-2694-4212-8359-D41D0105C16E}" srcOrd="0" destOrd="0" presId="urn:microsoft.com/office/officeart/2005/8/layout/hProcess10#7"/>
    <dgm:cxn modelId="{7C85C73A-68C8-453F-A883-8CDBFEE79D13}" type="presParOf" srcId="{609F1493-DB22-4932-BEFF-EF79A979E897}" destId="{C0D397DC-19A0-4918-BA22-5E342E87F459}" srcOrd="8" destOrd="0" presId="urn:microsoft.com/office/officeart/2005/8/layout/hProcess10#7"/>
    <dgm:cxn modelId="{4693723B-08D0-4845-BAEE-310240C947DC}" type="presParOf" srcId="{C0D397DC-19A0-4918-BA22-5E342E87F459}" destId="{EBF4C65E-5E49-4394-A97A-341AC7DFD438}" srcOrd="0" destOrd="0" presId="urn:microsoft.com/office/officeart/2005/8/layout/hProcess10#7"/>
    <dgm:cxn modelId="{6AA12EF5-2FEC-4765-ACB4-1980BBE68992}" type="presParOf" srcId="{C0D397DC-19A0-4918-BA22-5E342E87F459}" destId="{67737B99-9A1E-4AC6-AFF4-80103183C597}" srcOrd="1" destOrd="0" presId="urn:microsoft.com/office/officeart/2005/8/layout/hProcess10#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6978" y="577397"/>
          <a:ext cx="1631488" cy="1631488"/>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22107" y="2014004"/>
          <a:ext cx="1631488" cy="1631488"/>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269892" y="2061789"/>
        <a:ext cx="1535918" cy="1535918"/>
      </dsp:txXfrm>
    </dsp:sp>
    <dsp:sp modelId="{BBFB2A25-0F4B-4BFE-B814-AB7316EAC8B7}">
      <dsp:nvSpPr>
        <dsp:cNvPr id="0" name=""/>
        <dsp:cNvSpPr/>
      </dsp:nvSpPr>
      <dsp:spPr>
        <a:xfrm>
          <a:off x="1952727" y="1197129"/>
          <a:ext cx="314260" cy="39202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1952727" y="1275534"/>
        <a:ext cx="219982" cy="235213"/>
      </dsp:txXfrm>
    </dsp:sp>
    <dsp:sp modelId="{CC3C3F98-2E6A-4969-A79D-F74B7252E040}">
      <dsp:nvSpPr>
        <dsp:cNvPr id="0" name=""/>
        <dsp:cNvSpPr/>
      </dsp:nvSpPr>
      <dsp:spPr>
        <a:xfrm>
          <a:off x="2536354" y="577397"/>
          <a:ext cx="1631488" cy="1631488"/>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2751483" y="2014004"/>
          <a:ext cx="1631488" cy="1631488"/>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2799268" y="2061789"/>
        <a:ext cx="1535918" cy="1535918"/>
      </dsp:txXfrm>
    </dsp:sp>
    <dsp:sp modelId="{E8FD12FB-2AD3-4C77-B301-F385A7060FE1}">
      <dsp:nvSpPr>
        <dsp:cNvPr id="0" name=""/>
        <dsp:cNvSpPr/>
      </dsp:nvSpPr>
      <dsp:spPr>
        <a:xfrm rot="74449">
          <a:off x="4509746" y="1225907"/>
          <a:ext cx="342023" cy="39202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4509758" y="1303201"/>
        <a:ext cx="239416" cy="235213"/>
      </dsp:txXfrm>
    </dsp:sp>
    <dsp:sp modelId="{259946B3-D25B-4A3C-9607-6E534306D61E}">
      <dsp:nvSpPr>
        <dsp:cNvPr id="0" name=""/>
        <dsp:cNvSpPr/>
      </dsp:nvSpPr>
      <dsp:spPr>
        <a:xfrm>
          <a:off x="5144824" y="633895"/>
          <a:ext cx="1631488" cy="1631488"/>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280859" y="2014004"/>
          <a:ext cx="1631488" cy="1631488"/>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5328644" y="2061789"/>
        <a:ext cx="1535918" cy="1535918"/>
      </dsp:txXfrm>
    </dsp:sp>
    <dsp:sp modelId="{D3AD787B-03EF-4384-96FC-FBC6FA0E19ED}">
      <dsp:nvSpPr>
        <dsp:cNvPr id="0" name=""/>
        <dsp:cNvSpPr/>
      </dsp:nvSpPr>
      <dsp:spPr>
        <a:xfrm rot="21520747">
          <a:off x="7062852" y="1224906"/>
          <a:ext cx="286653" cy="39202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7062863" y="1304302"/>
        <a:ext cx="200657" cy="235213"/>
      </dsp:txXfrm>
    </dsp:sp>
    <dsp:sp modelId="{99C03321-AD35-4BBC-BC02-B81DD25EF5FE}">
      <dsp:nvSpPr>
        <dsp:cNvPr id="0" name=""/>
        <dsp:cNvSpPr/>
      </dsp:nvSpPr>
      <dsp:spPr>
        <a:xfrm>
          <a:off x="7595105" y="577397"/>
          <a:ext cx="1631488" cy="1631488"/>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7810251" y="2014004"/>
          <a:ext cx="1631488" cy="1631488"/>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7858036" y="2061789"/>
        <a:ext cx="1535918" cy="1535918"/>
      </dsp:txXfrm>
    </dsp:sp>
    <dsp:sp modelId="{B1B3E56E-367D-46AF-96D3-C70FE7C693D5}">
      <dsp:nvSpPr>
        <dsp:cNvPr id="0" name=""/>
        <dsp:cNvSpPr/>
      </dsp:nvSpPr>
      <dsp:spPr>
        <a:xfrm>
          <a:off x="9540854" y="1197129"/>
          <a:ext cx="314260" cy="392023"/>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9540854" y="1275534"/>
        <a:ext cx="219982" cy="235213"/>
      </dsp:txXfrm>
    </dsp:sp>
    <dsp:sp modelId="{EBF4C65E-5E49-4394-A97A-341AC7DFD438}">
      <dsp:nvSpPr>
        <dsp:cNvPr id="0" name=""/>
        <dsp:cNvSpPr/>
      </dsp:nvSpPr>
      <dsp:spPr>
        <a:xfrm>
          <a:off x="10124481" y="577397"/>
          <a:ext cx="1631488" cy="1631488"/>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0339626" y="2014004"/>
          <a:ext cx="1631488" cy="1631488"/>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0387411" y="2061789"/>
        <a:ext cx="1535918" cy="1535918"/>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7">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1.png"/><Relationship Id="rId7" Type="http://schemas.openxmlformats.org/officeDocument/2006/relationships/diagramColors" Target="../diagrams/colors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QuickStyle" Target="../diagrams/quickStyle1.xml"/><Relationship Id="rId11" Type="http://schemas.openxmlformats.org/officeDocument/2006/relationships/image" Target="../media/image8.emf"/><Relationship Id="rId5" Type="http://schemas.openxmlformats.org/officeDocument/2006/relationships/diagramLayout" Target="../diagrams/layout1.xml"/><Relationship Id="rId10" Type="http://schemas.openxmlformats.org/officeDocument/2006/relationships/image" Target="../media/image7.png"/><Relationship Id="rId4" Type="http://schemas.openxmlformats.org/officeDocument/2006/relationships/diagramData" Target="../diagrams/data1.xml"/><Relationship Id="rId9"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212912</xdr:colOff>
      <xdr:row>16</xdr:row>
      <xdr:rowOff>33617</xdr:rowOff>
    </xdr:from>
    <xdr:to>
      <xdr:col>16</xdr:col>
      <xdr:colOff>186</xdr:colOff>
      <xdr:row>32</xdr:row>
      <xdr:rowOff>200024</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25212</xdr:colOff>
      <xdr:row>35</xdr:row>
      <xdr:rowOff>126707</xdr:rowOff>
    </xdr:from>
    <xdr:to>
      <xdr:col>14</xdr:col>
      <xdr:colOff>909916</xdr:colOff>
      <xdr:row>49</xdr:row>
      <xdr:rowOff>127749</xdr:rowOff>
    </xdr:to>
    <xdr:graphicFrame macro="">
      <xdr:nvGraphicFramePr>
        <xdr:cNvPr id="3" name="Gráfico 2">
          <a:extLst>
            <a:ext uri="{FF2B5EF4-FFF2-40B4-BE49-F238E27FC236}">
              <a16:creationId xmlns:a16="http://schemas.microsoft.com/office/drawing/2014/main" id="{2F8A6C7B-34A5-443D-A15F-8E73E7EE5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889567</xdr:colOff>
      <xdr:row>2</xdr:row>
      <xdr:rowOff>138112</xdr:rowOff>
    </xdr:from>
    <xdr:to>
      <xdr:col>2</xdr:col>
      <xdr:colOff>799345</xdr:colOff>
      <xdr:row>7</xdr:row>
      <xdr:rowOff>118808</xdr:rowOff>
    </xdr:to>
    <xdr:pic>
      <xdr:nvPicPr>
        <xdr:cNvPr id="4" name="Imagen 3">
          <a:extLst>
            <a:ext uri="{FF2B5EF4-FFF2-40B4-BE49-F238E27FC236}">
              <a16:creationId xmlns:a16="http://schemas.microsoft.com/office/drawing/2014/main" id="{0203BCF7-5728-4E29-87C0-3E1490656B0F}"/>
            </a:ext>
          </a:extLst>
        </xdr:cNvPr>
        <xdr:cNvPicPr>
          <a:picLocks noChangeAspect="1"/>
        </xdr:cNvPicPr>
      </xdr:nvPicPr>
      <xdr:blipFill>
        <a:blip xmlns:r="http://schemas.openxmlformats.org/officeDocument/2006/relationships" r:embed="rId3" cstate="print"/>
        <a:stretch>
          <a:fillRect/>
        </a:stretch>
      </xdr:blipFill>
      <xdr:spPr>
        <a:xfrm>
          <a:off x="1651567" y="528637"/>
          <a:ext cx="1295946" cy="933196"/>
        </a:xfrm>
        <a:prstGeom prst="rect">
          <a:avLst/>
        </a:prstGeom>
      </xdr:spPr>
    </xdr:pic>
    <xdr:clientData/>
  </xdr:twoCellAnchor>
  <xdr:twoCellAnchor>
    <xdr:from>
      <xdr:col>2</xdr:col>
      <xdr:colOff>190497</xdr:colOff>
      <xdr:row>63</xdr:row>
      <xdr:rowOff>33618</xdr:rowOff>
    </xdr:from>
    <xdr:to>
      <xdr:col>14</xdr:col>
      <xdr:colOff>331836</xdr:colOff>
      <xdr:row>81</xdr:row>
      <xdr:rowOff>179294</xdr:rowOff>
    </xdr:to>
    <xdr:graphicFrame macro="">
      <xdr:nvGraphicFramePr>
        <xdr:cNvPr id="5" name="Diagrama 4">
          <a:extLst>
            <a:ext uri="{FF2B5EF4-FFF2-40B4-BE49-F238E27FC236}">
              <a16:creationId xmlns:a16="http://schemas.microsoft.com/office/drawing/2014/main" id="{8E7C1212-D256-4732-911D-D8532E574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twoCellAnchor>
    <xdr:from>
      <xdr:col>1</xdr:col>
      <xdr:colOff>7160</xdr:colOff>
      <xdr:row>90</xdr:row>
      <xdr:rowOff>81311</xdr:rowOff>
    </xdr:from>
    <xdr:to>
      <xdr:col>5</xdr:col>
      <xdr:colOff>0</xdr:colOff>
      <xdr:row>108</xdr:row>
      <xdr:rowOff>67235</xdr:rowOff>
    </xdr:to>
    <xdr:graphicFrame macro="">
      <xdr:nvGraphicFramePr>
        <xdr:cNvPr id="6" name="Gráfico 5">
          <a:extLst>
            <a:ext uri="{FF2B5EF4-FFF2-40B4-BE49-F238E27FC236}">
              <a16:creationId xmlns:a16="http://schemas.microsoft.com/office/drawing/2014/main" id="{183C74EC-5008-4F97-81F3-052206734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14</xdr:col>
      <xdr:colOff>340175</xdr:colOff>
      <xdr:row>2</xdr:row>
      <xdr:rowOff>163285</xdr:rowOff>
    </xdr:from>
    <xdr:to>
      <xdr:col>15</xdr:col>
      <xdr:colOff>748393</xdr:colOff>
      <xdr:row>6</xdr:row>
      <xdr:rowOff>108857</xdr:rowOff>
    </xdr:to>
    <xdr:pic>
      <xdr:nvPicPr>
        <xdr:cNvPr id="7" name="8 Imagen">
          <a:extLst>
            <a:ext uri="{FF2B5EF4-FFF2-40B4-BE49-F238E27FC236}">
              <a16:creationId xmlns:a16="http://schemas.microsoft.com/office/drawing/2014/main" id="{F1EDC6B4-60AE-4341-8876-B4D12AA5408F}"/>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688782" y="557892"/>
          <a:ext cx="1605647" cy="707572"/>
        </a:xfrm>
        <a:prstGeom prst="rect">
          <a:avLst/>
        </a:prstGeom>
      </xdr:spPr>
    </xdr:pic>
    <xdr:clientData/>
  </xdr:twoCellAnchor>
  <xdr:twoCellAnchor editAs="oneCell">
    <xdr:from>
      <xdr:col>10</xdr:col>
      <xdr:colOff>204107</xdr:colOff>
      <xdr:row>53</xdr:row>
      <xdr:rowOff>108855</xdr:rowOff>
    </xdr:from>
    <xdr:to>
      <xdr:col>14</xdr:col>
      <xdr:colOff>544287</xdr:colOff>
      <xdr:row>61</xdr:row>
      <xdr:rowOff>398107</xdr:rowOff>
    </xdr:to>
    <xdr:pic>
      <xdr:nvPicPr>
        <xdr:cNvPr id="8" name="Imagen 7">
          <a:extLst>
            <a:ext uri="{FF2B5EF4-FFF2-40B4-BE49-F238E27FC236}">
              <a16:creationId xmlns:a16="http://schemas.microsoft.com/office/drawing/2014/main" id="{DC75EDD9-BB1F-4FAF-A364-72DB200A58F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504714" y="12777105"/>
          <a:ext cx="3388180" cy="2466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97106</xdr:colOff>
      <xdr:row>0</xdr:row>
      <xdr:rowOff>134266</xdr:rowOff>
    </xdr:from>
    <xdr:to>
      <xdr:col>1</xdr:col>
      <xdr:colOff>913904</xdr:colOff>
      <xdr:row>7</xdr:row>
      <xdr:rowOff>130818</xdr:rowOff>
    </xdr:to>
    <xdr:pic>
      <xdr:nvPicPr>
        <xdr:cNvPr id="2" name="Imagen 1">
          <a:extLst>
            <a:ext uri="{FF2B5EF4-FFF2-40B4-BE49-F238E27FC236}">
              <a16:creationId xmlns:a16="http://schemas.microsoft.com/office/drawing/2014/main" id="{64E230F9-E78F-4A52-96FF-690F9761CBC1}"/>
            </a:ext>
          </a:extLst>
        </xdr:cNvPr>
        <xdr:cNvPicPr>
          <a:picLocks noChangeAspect="1"/>
        </xdr:cNvPicPr>
      </xdr:nvPicPr>
      <xdr:blipFill>
        <a:blip xmlns:r="http://schemas.openxmlformats.org/officeDocument/2006/relationships" r:embed="rId1"/>
        <a:stretch>
          <a:fillRect/>
        </a:stretch>
      </xdr:blipFill>
      <xdr:spPr>
        <a:xfrm>
          <a:off x="97106" y="134266"/>
          <a:ext cx="1940748" cy="1339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2</xdr:row>
      <xdr:rowOff>638</xdr:rowOff>
    </xdr:from>
    <xdr:to>
      <xdr:col>3</xdr:col>
      <xdr:colOff>154781</xdr:colOff>
      <xdr:row>8</xdr:row>
      <xdr:rowOff>9524</xdr:rowOff>
    </xdr:to>
    <xdr:pic>
      <xdr:nvPicPr>
        <xdr:cNvPr id="2" name="Imagen 1">
          <a:extLst>
            <a:ext uri="{FF2B5EF4-FFF2-40B4-BE49-F238E27FC236}">
              <a16:creationId xmlns:a16="http://schemas.microsoft.com/office/drawing/2014/main" id="{7D67F513-5CDE-49C1-8D50-C64D70A61BE4}"/>
            </a:ext>
          </a:extLst>
        </xdr:cNvPr>
        <xdr:cNvPicPr>
          <a:picLocks noChangeAspect="1"/>
        </xdr:cNvPicPr>
      </xdr:nvPicPr>
      <xdr:blipFill>
        <a:blip xmlns:r="http://schemas.openxmlformats.org/officeDocument/2006/relationships" r:embed="rId1"/>
        <a:stretch>
          <a:fillRect/>
        </a:stretch>
      </xdr:blipFill>
      <xdr:spPr>
        <a:xfrm>
          <a:off x="309562" y="391163"/>
          <a:ext cx="1607344" cy="1151886"/>
        </a:xfrm>
        <a:prstGeom prst="rect">
          <a:avLst/>
        </a:prstGeom>
      </xdr:spPr>
    </xdr:pic>
    <xdr:clientData/>
  </xdr:twoCellAnchor>
  <xdr:twoCellAnchor editAs="oneCell">
    <xdr:from>
      <xdr:col>14</xdr:col>
      <xdr:colOff>878417</xdr:colOff>
      <xdr:row>2</xdr:row>
      <xdr:rowOff>42333</xdr:rowOff>
    </xdr:from>
    <xdr:to>
      <xdr:col>15</xdr:col>
      <xdr:colOff>1525588</xdr:colOff>
      <xdr:row>7</xdr:row>
      <xdr:rowOff>115358</xdr:rowOff>
    </xdr:to>
    <xdr:pic>
      <xdr:nvPicPr>
        <xdr:cNvPr id="3" name="5 Imagen">
          <a:extLst>
            <a:ext uri="{FF2B5EF4-FFF2-40B4-BE49-F238E27FC236}">
              <a16:creationId xmlns:a16="http://schemas.microsoft.com/office/drawing/2014/main" id="{28CC6BB5-BAE4-4FA3-85AF-1A9D2F258C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93967" y="432858"/>
          <a:ext cx="2385484" cy="1025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1619251</xdr:colOff>
      <xdr:row>8</xdr:row>
      <xdr:rowOff>142874</xdr:rowOff>
    </xdr:to>
    <xdr:pic>
      <xdr:nvPicPr>
        <xdr:cNvPr id="2" name="Imagen 1">
          <a:extLst>
            <a:ext uri="{FF2B5EF4-FFF2-40B4-BE49-F238E27FC236}">
              <a16:creationId xmlns:a16="http://schemas.microsoft.com/office/drawing/2014/main" id="{809CFA6B-9C24-4AB9-9C8F-F7F0A457B3C7}"/>
            </a:ext>
          </a:extLst>
        </xdr:cNvPr>
        <xdr:cNvPicPr>
          <a:picLocks noChangeAspect="1"/>
        </xdr:cNvPicPr>
      </xdr:nvPicPr>
      <xdr:blipFill>
        <a:blip xmlns:r="http://schemas.openxmlformats.org/officeDocument/2006/relationships" r:embed="rId1"/>
        <a:stretch>
          <a:fillRect/>
        </a:stretch>
      </xdr:blipFill>
      <xdr:spPr>
        <a:xfrm>
          <a:off x="342901" y="200025"/>
          <a:ext cx="1619250" cy="1476374"/>
        </a:xfrm>
        <a:prstGeom prst="rect">
          <a:avLst/>
        </a:prstGeom>
      </xdr:spPr>
    </xdr:pic>
    <xdr:clientData/>
  </xdr:twoCellAnchor>
  <xdr:twoCellAnchor editAs="oneCell">
    <xdr:from>
      <xdr:col>4</xdr:col>
      <xdr:colOff>0</xdr:colOff>
      <xdr:row>2</xdr:row>
      <xdr:rowOff>47625</xdr:rowOff>
    </xdr:from>
    <xdr:to>
      <xdr:col>6</xdr:col>
      <xdr:colOff>726281</xdr:colOff>
      <xdr:row>8</xdr:row>
      <xdr:rowOff>1</xdr:rowOff>
    </xdr:to>
    <xdr:pic>
      <xdr:nvPicPr>
        <xdr:cNvPr id="3" name="3 Imagen">
          <a:extLst>
            <a:ext uri="{FF2B5EF4-FFF2-40B4-BE49-F238E27FC236}">
              <a16:creationId xmlns:a16="http://schemas.microsoft.com/office/drawing/2014/main" id="{E3BA3D14-7C13-4267-9119-76728601AF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438150"/>
          <a:ext cx="2250281" cy="1095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166688</xdr:colOff>
      <xdr:row>1</xdr:row>
      <xdr:rowOff>154781</xdr:rowOff>
    </xdr:from>
    <xdr:to>
      <xdr:col>2</xdr:col>
      <xdr:colOff>1177749</xdr:colOff>
      <xdr:row>9</xdr:row>
      <xdr:rowOff>3061</xdr:rowOff>
    </xdr:to>
    <xdr:pic>
      <xdr:nvPicPr>
        <xdr:cNvPr id="2" name="Imagen 1">
          <a:extLst>
            <a:ext uri="{FF2B5EF4-FFF2-40B4-BE49-F238E27FC236}">
              <a16:creationId xmlns:a16="http://schemas.microsoft.com/office/drawing/2014/main" id="{3D6FCE2D-9F22-4611-9D03-91373B0639E7}"/>
            </a:ext>
          </a:extLst>
        </xdr:cNvPr>
        <xdr:cNvPicPr>
          <a:picLocks noChangeAspect="1"/>
        </xdr:cNvPicPr>
      </xdr:nvPicPr>
      <xdr:blipFill>
        <a:blip xmlns:r="http://schemas.openxmlformats.org/officeDocument/2006/relationships" r:embed="rId1"/>
        <a:stretch>
          <a:fillRect/>
        </a:stretch>
      </xdr:blipFill>
      <xdr:spPr>
        <a:xfrm>
          <a:off x="385763" y="354806"/>
          <a:ext cx="2201685" cy="1366837"/>
        </a:xfrm>
        <a:prstGeom prst="rect">
          <a:avLst/>
        </a:prstGeom>
      </xdr:spPr>
    </xdr:pic>
    <xdr:clientData/>
  </xdr:twoCellAnchor>
  <xdr:twoCellAnchor editAs="oneCell">
    <xdr:from>
      <xdr:col>11</xdr:col>
      <xdr:colOff>798285</xdr:colOff>
      <xdr:row>2</xdr:row>
      <xdr:rowOff>6804</xdr:rowOff>
    </xdr:from>
    <xdr:to>
      <xdr:col>12</xdr:col>
      <xdr:colOff>2124982</xdr:colOff>
      <xdr:row>7</xdr:row>
      <xdr:rowOff>179161</xdr:rowOff>
    </xdr:to>
    <xdr:pic>
      <xdr:nvPicPr>
        <xdr:cNvPr id="3" name="3 Imagen">
          <a:extLst>
            <a:ext uri="{FF2B5EF4-FFF2-40B4-BE49-F238E27FC236}">
              <a16:creationId xmlns:a16="http://schemas.microsoft.com/office/drawing/2014/main" id="{C8ACAA46-65C3-439C-8E7A-AAC3F1D56A5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98749" y="415018"/>
          <a:ext cx="3476625" cy="1192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190501</xdr:colOff>
      <xdr:row>2</xdr:row>
      <xdr:rowOff>1</xdr:rowOff>
    </xdr:from>
    <xdr:to>
      <xdr:col>1</xdr:col>
      <xdr:colOff>1150705</xdr:colOff>
      <xdr:row>7</xdr:row>
      <xdr:rowOff>24238</xdr:rowOff>
    </xdr:to>
    <xdr:pic>
      <xdr:nvPicPr>
        <xdr:cNvPr id="2" name="Imagen 1">
          <a:extLst>
            <a:ext uri="{FF2B5EF4-FFF2-40B4-BE49-F238E27FC236}">
              <a16:creationId xmlns:a16="http://schemas.microsoft.com/office/drawing/2014/main" id="{18C7753C-CDBD-4BD5-8772-37E9D3E3E76C}"/>
            </a:ext>
          </a:extLst>
        </xdr:cNvPr>
        <xdr:cNvPicPr>
          <a:picLocks noChangeAspect="1"/>
        </xdr:cNvPicPr>
      </xdr:nvPicPr>
      <xdr:blipFill>
        <a:blip xmlns:r="http://schemas.openxmlformats.org/officeDocument/2006/relationships" r:embed="rId1"/>
        <a:stretch>
          <a:fillRect/>
        </a:stretch>
      </xdr:blipFill>
      <xdr:spPr>
        <a:xfrm>
          <a:off x="190501" y="390526"/>
          <a:ext cx="1760304" cy="1031166"/>
        </a:xfrm>
        <a:prstGeom prst="rect">
          <a:avLst/>
        </a:prstGeom>
      </xdr:spPr>
    </xdr:pic>
    <xdr:clientData/>
  </xdr:twoCellAnchor>
  <xdr:twoCellAnchor editAs="oneCell">
    <xdr:from>
      <xdr:col>10</xdr:col>
      <xdr:colOff>1238250</xdr:colOff>
      <xdr:row>2</xdr:row>
      <xdr:rowOff>19050</xdr:rowOff>
    </xdr:from>
    <xdr:to>
      <xdr:col>11</xdr:col>
      <xdr:colOff>3474244</xdr:colOff>
      <xdr:row>7</xdr:row>
      <xdr:rowOff>145596</xdr:rowOff>
    </xdr:to>
    <xdr:pic>
      <xdr:nvPicPr>
        <xdr:cNvPr id="3" name="3 Imagen">
          <a:extLst>
            <a:ext uri="{FF2B5EF4-FFF2-40B4-BE49-F238E27FC236}">
              <a16:creationId xmlns:a16="http://schemas.microsoft.com/office/drawing/2014/main" id="{7E13793B-0AE4-4895-8F96-8C5AF0571D6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74725" y="409575"/>
          <a:ext cx="3467100" cy="113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97106</xdr:colOff>
      <xdr:row>5</xdr:row>
      <xdr:rowOff>134266</xdr:rowOff>
    </xdr:from>
    <xdr:to>
      <xdr:col>1</xdr:col>
      <xdr:colOff>780554</xdr:colOff>
      <xdr:row>12</xdr:row>
      <xdr:rowOff>73668</xdr:rowOff>
    </xdr:to>
    <xdr:pic>
      <xdr:nvPicPr>
        <xdr:cNvPr id="2" name="Imagen 1">
          <a:extLst>
            <a:ext uri="{FF2B5EF4-FFF2-40B4-BE49-F238E27FC236}">
              <a16:creationId xmlns:a16="http://schemas.microsoft.com/office/drawing/2014/main" id="{B33DC234-DF34-4AA3-B6A6-34069A57E642}"/>
            </a:ext>
          </a:extLst>
        </xdr:cNvPr>
        <xdr:cNvPicPr>
          <a:picLocks noChangeAspect="1"/>
        </xdr:cNvPicPr>
      </xdr:nvPicPr>
      <xdr:blipFill>
        <a:blip xmlns:r="http://schemas.openxmlformats.org/officeDocument/2006/relationships" r:embed="rId1"/>
        <a:stretch>
          <a:fillRect/>
        </a:stretch>
      </xdr:blipFill>
      <xdr:spPr>
        <a:xfrm>
          <a:off x="97106" y="1086766"/>
          <a:ext cx="1940748" cy="1320527"/>
        </a:xfrm>
        <a:prstGeom prst="rect">
          <a:avLst/>
        </a:prstGeom>
      </xdr:spPr>
    </xdr:pic>
    <xdr:clientData/>
  </xdr:twoCellAnchor>
  <xdr:twoCellAnchor editAs="oneCell">
    <xdr:from>
      <xdr:col>10</xdr:col>
      <xdr:colOff>333375</xdr:colOff>
      <xdr:row>6</xdr:row>
      <xdr:rowOff>75406</xdr:rowOff>
    </xdr:from>
    <xdr:to>
      <xdr:col>11</xdr:col>
      <xdr:colOff>1730375</xdr:colOff>
      <xdr:row>12</xdr:row>
      <xdr:rowOff>2381</xdr:rowOff>
    </xdr:to>
    <xdr:pic>
      <xdr:nvPicPr>
        <xdr:cNvPr id="3" name="3 Imagen">
          <a:extLst>
            <a:ext uri="{FF2B5EF4-FFF2-40B4-BE49-F238E27FC236}">
              <a16:creationId xmlns:a16="http://schemas.microsoft.com/office/drawing/2014/main" id="{E2A71E71-3C93-4FAD-8701-A4DA09B1111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49313" y="265906"/>
          <a:ext cx="3480593" cy="11295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102339</xdr:colOff>
      <xdr:row>1</xdr:row>
      <xdr:rowOff>39017</xdr:rowOff>
    </xdr:from>
    <xdr:to>
      <xdr:col>1</xdr:col>
      <xdr:colOff>874234</xdr:colOff>
      <xdr:row>8</xdr:row>
      <xdr:rowOff>39651</xdr:rowOff>
    </xdr:to>
    <xdr:pic>
      <xdr:nvPicPr>
        <xdr:cNvPr id="3" name="Imagen 2">
          <a:extLst>
            <a:ext uri="{FF2B5EF4-FFF2-40B4-BE49-F238E27FC236}">
              <a16:creationId xmlns:a16="http://schemas.microsoft.com/office/drawing/2014/main" id="{409FA406-69D2-4A23-8455-77E3EBD564E3}"/>
            </a:ext>
          </a:extLst>
        </xdr:cNvPr>
        <xdr:cNvPicPr>
          <a:picLocks noChangeAspect="1"/>
        </xdr:cNvPicPr>
      </xdr:nvPicPr>
      <xdr:blipFill>
        <a:blip xmlns:r="http://schemas.openxmlformats.org/officeDocument/2006/relationships" r:embed="rId1"/>
        <a:stretch>
          <a:fillRect/>
        </a:stretch>
      </xdr:blipFill>
      <xdr:spPr>
        <a:xfrm>
          <a:off x="102339" y="229517"/>
          <a:ext cx="1942109" cy="1334134"/>
        </a:xfrm>
        <a:prstGeom prst="rect">
          <a:avLst/>
        </a:prstGeom>
      </xdr:spPr>
    </xdr:pic>
    <xdr:clientData/>
  </xdr:twoCellAnchor>
  <xdr:twoCellAnchor editAs="oneCell">
    <xdr:from>
      <xdr:col>12</xdr:col>
      <xdr:colOff>1330780</xdr:colOff>
      <xdr:row>1</xdr:row>
      <xdr:rowOff>54427</xdr:rowOff>
    </xdr:from>
    <xdr:to>
      <xdr:col>15</xdr:col>
      <xdr:colOff>13608</xdr:colOff>
      <xdr:row>7</xdr:row>
      <xdr:rowOff>35377</xdr:rowOff>
    </xdr:to>
    <xdr:pic>
      <xdr:nvPicPr>
        <xdr:cNvPr id="4" name="3 Imagen">
          <a:extLst>
            <a:ext uri="{FF2B5EF4-FFF2-40B4-BE49-F238E27FC236}">
              <a16:creationId xmlns:a16="http://schemas.microsoft.com/office/drawing/2014/main" id="{DF673D2F-152B-4175-B49E-1399DC30CC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028480" y="244927"/>
          <a:ext cx="3483428" cy="112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102339</xdr:colOff>
      <xdr:row>1</xdr:row>
      <xdr:rowOff>39017</xdr:rowOff>
    </xdr:from>
    <xdr:to>
      <xdr:col>1</xdr:col>
      <xdr:colOff>874234</xdr:colOff>
      <xdr:row>8</xdr:row>
      <xdr:rowOff>39651</xdr:rowOff>
    </xdr:to>
    <xdr:pic>
      <xdr:nvPicPr>
        <xdr:cNvPr id="2" name="Imagen 1">
          <a:extLst>
            <a:ext uri="{FF2B5EF4-FFF2-40B4-BE49-F238E27FC236}">
              <a16:creationId xmlns:a16="http://schemas.microsoft.com/office/drawing/2014/main" id="{30B3CB3C-0E4A-43A6-8E87-A33C3289326D}"/>
            </a:ext>
          </a:extLst>
        </xdr:cNvPr>
        <xdr:cNvPicPr>
          <a:picLocks noChangeAspect="1"/>
        </xdr:cNvPicPr>
      </xdr:nvPicPr>
      <xdr:blipFill>
        <a:blip xmlns:r="http://schemas.openxmlformats.org/officeDocument/2006/relationships" r:embed="rId1"/>
        <a:stretch>
          <a:fillRect/>
        </a:stretch>
      </xdr:blipFill>
      <xdr:spPr>
        <a:xfrm>
          <a:off x="102339" y="229517"/>
          <a:ext cx="1943470" cy="1334134"/>
        </a:xfrm>
        <a:prstGeom prst="rect">
          <a:avLst/>
        </a:prstGeom>
      </xdr:spPr>
    </xdr:pic>
    <xdr:clientData/>
  </xdr:twoCellAnchor>
  <xdr:twoCellAnchor editAs="oneCell">
    <xdr:from>
      <xdr:col>12</xdr:col>
      <xdr:colOff>1330780</xdr:colOff>
      <xdr:row>1</xdr:row>
      <xdr:rowOff>54427</xdr:rowOff>
    </xdr:from>
    <xdr:to>
      <xdr:col>15</xdr:col>
      <xdr:colOff>13608</xdr:colOff>
      <xdr:row>7</xdr:row>
      <xdr:rowOff>35377</xdr:rowOff>
    </xdr:to>
    <xdr:pic>
      <xdr:nvPicPr>
        <xdr:cNvPr id="3" name="3 Imagen">
          <a:extLst>
            <a:ext uri="{FF2B5EF4-FFF2-40B4-BE49-F238E27FC236}">
              <a16:creationId xmlns:a16="http://schemas.microsoft.com/office/drawing/2014/main" id="{C871F3AA-9271-4F6A-8553-7128F96FE38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71330" y="244927"/>
          <a:ext cx="3464378" cy="1123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97106</xdr:colOff>
      <xdr:row>0</xdr:row>
      <xdr:rowOff>134266</xdr:rowOff>
    </xdr:from>
    <xdr:to>
      <xdr:col>1</xdr:col>
      <xdr:colOff>913904</xdr:colOff>
      <xdr:row>7</xdr:row>
      <xdr:rowOff>130818</xdr:rowOff>
    </xdr:to>
    <xdr:pic>
      <xdr:nvPicPr>
        <xdr:cNvPr id="2" name="Imagen 1">
          <a:extLst>
            <a:ext uri="{FF2B5EF4-FFF2-40B4-BE49-F238E27FC236}">
              <a16:creationId xmlns:a16="http://schemas.microsoft.com/office/drawing/2014/main" id="{288E27E8-222B-46D8-AF51-518F66277D2E}"/>
            </a:ext>
          </a:extLst>
        </xdr:cNvPr>
        <xdr:cNvPicPr>
          <a:picLocks noChangeAspect="1"/>
        </xdr:cNvPicPr>
      </xdr:nvPicPr>
      <xdr:blipFill>
        <a:blip xmlns:r="http://schemas.openxmlformats.org/officeDocument/2006/relationships" r:embed="rId1"/>
        <a:stretch>
          <a:fillRect/>
        </a:stretch>
      </xdr:blipFill>
      <xdr:spPr>
        <a:xfrm>
          <a:off x="97106" y="134266"/>
          <a:ext cx="1940748" cy="133005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274.359923148149" createdVersion="6" refreshedVersion="8" minRefreshableVersion="3" recordCount="189" xr:uid="{00000000-000A-0000-FFFF-FFFF01000000}">
  <cacheSource type="worksheet">
    <worksheetSource ref="G12:H201" sheet="CIBER"/>
  </cacheSource>
  <cacheFields count="2">
    <cacheField name="CALIFICACIÓN " numFmtId="0">
      <sharedItems containsSemiMixedTypes="0" containsString="0" containsNumber="1" containsInteger="1" minValue="40" maxValue="10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n v="80"/>
    <x v="0"/>
  </r>
  <r>
    <n v="80"/>
    <x v="0"/>
  </r>
  <r>
    <n v="80"/>
    <x v="1"/>
  </r>
  <r>
    <n v="100"/>
    <x v="1"/>
  </r>
  <r>
    <n v="60"/>
    <x v="2"/>
  </r>
  <r>
    <n v="40"/>
    <x v="3"/>
  </r>
  <r>
    <n v="80"/>
    <x v="1"/>
  </r>
  <r>
    <n v="60"/>
    <x v="2"/>
  </r>
  <r>
    <n v="80"/>
    <x v="1"/>
  </r>
  <r>
    <n v="60"/>
    <x v="1"/>
  </r>
  <r>
    <n v="40"/>
    <x v="3"/>
  </r>
  <r>
    <n v="80"/>
    <x v="4"/>
  </r>
  <r>
    <n v="80"/>
    <x v="0"/>
  </r>
  <r>
    <n v="100"/>
    <x v="1"/>
  </r>
  <r>
    <n v="100"/>
    <x v="1"/>
  </r>
  <r>
    <n v="100"/>
    <x v="1"/>
  </r>
  <r>
    <n v="100"/>
    <x v="4"/>
  </r>
  <r>
    <n v="100"/>
    <x v="4"/>
  </r>
  <r>
    <n v="100"/>
    <x v="4"/>
  </r>
  <r>
    <n v="100"/>
    <x v="4"/>
  </r>
  <r>
    <n v="100"/>
    <x v="0"/>
  </r>
  <r>
    <n v="100"/>
    <x v="2"/>
  </r>
  <r>
    <n v="100"/>
    <x v="4"/>
  </r>
  <r>
    <n v="100"/>
    <x v="4"/>
  </r>
  <r>
    <n v="100"/>
    <x v="2"/>
  </r>
  <r>
    <n v="100"/>
    <x v="2"/>
  </r>
  <r>
    <n v="100"/>
    <x v="1"/>
  </r>
  <r>
    <n v="100"/>
    <x v="4"/>
  </r>
  <r>
    <n v="100"/>
    <x v="4"/>
  </r>
  <r>
    <n v="100"/>
    <x v="4"/>
  </r>
  <r>
    <n v="100"/>
    <x v="4"/>
  </r>
  <r>
    <n v="100"/>
    <x v="4"/>
  </r>
  <r>
    <n v="100"/>
    <x v="1"/>
  </r>
  <r>
    <n v="100"/>
    <x v="4"/>
  </r>
  <r>
    <n v="100"/>
    <x v="4"/>
  </r>
  <r>
    <n v="100"/>
    <x v="4"/>
  </r>
  <r>
    <n v="100"/>
    <x v="4"/>
  </r>
  <r>
    <n v="100"/>
    <x v="4"/>
  </r>
  <r>
    <n v="100"/>
    <x v="4"/>
  </r>
  <r>
    <n v="100"/>
    <x v="4"/>
  </r>
  <r>
    <n v="100"/>
    <x v="1"/>
  </r>
  <r>
    <n v="100"/>
    <x v="1"/>
  </r>
  <r>
    <n v="100"/>
    <x v="1"/>
  </r>
  <r>
    <n v="100"/>
    <x v="1"/>
  </r>
  <r>
    <n v="100"/>
    <x v="1"/>
  </r>
  <r>
    <n v="100"/>
    <x v="4"/>
  </r>
  <r>
    <n v="100"/>
    <x v="4"/>
  </r>
  <r>
    <n v="100"/>
    <x v="4"/>
  </r>
  <r>
    <n v="100"/>
    <x v="4"/>
  </r>
  <r>
    <n v="100"/>
    <x v="4"/>
  </r>
  <r>
    <n v="100"/>
    <x v="4"/>
  </r>
  <r>
    <n v="100"/>
    <x v="4"/>
  </r>
  <r>
    <n v="100"/>
    <x v="4"/>
  </r>
  <r>
    <n v="100"/>
    <x v="4"/>
  </r>
  <r>
    <n v="100"/>
    <x v="4"/>
  </r>
  <r>
    <n v="100"/>
    <x v="4"/>
  </r>
  <r>
    <n v="100"/>
    <x v="4"/>
  </r>
  <r>
    <n v="80"/>
    <x v="4"/>
  </r>
  <r>
    <n v="8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4"/>
  </r>
  <r>
    <n v="100"/>
    <x v="1"/>
  </r>
  <r>
    <n v="100"/>
    <x v="4"/>
  </r>
  <r>
    <n v="100"/>
    <x v="4"/>
  </r>
  <r>
    <n v="100"/>
    <x v="4"/>
  </r>
  <r>
    <n v="100"/>
    <x v="4"/>
  </r>
  <r>
    <n v="100"/>
    <x v="1"/>
  </r>
  <r>
    <n v="100"/>
    <x v="4"/>
  </r>
  <r>
    <n v="100"/>
    <x v="1"/>
  </r>
  <r>
    <n v="100"/>
    <x v="4"/>
  </r>
  <r>
    <n v="100"/>
    <x v="4"/>
  </r>
  <r>
    <n v="100"/>
    <x v="4"/>
  </r>
  <r>
    <n v="100"/>
    <x v="4"/>
  </r>
  <r>
    <n v="100"/>
    <x v="4"/>
  </r>
  <r>
    <n v="100"/>
    <x v="1"/>
  </r>
  <r>
    <n v="100"/>
    <x v="4"/>
  </r>
  <r>
    <n v="100"/>
    <x v="4"/>
  </r>
  <r>
    <n v="100"/>
    <x v="4"/>
  </r>
  <r>
    <n v="80"/>
    <x v="4"/>
  </r>
  <r>
    <n v="80"/>
    <x v="4"/>
  </r>
  <r>
    <n v="80"/>
    <x v="1"/>
  </r>
  <r>
    <n v="100"/>
    <x v="4"/>
  </r>
  <r>
    <n v="100"/>
    <x v="4"/>
  </r>
  <r>
    <n v="100"/>
    <x v="0"/>
  </r>
  <r>
    <n v="100"/>
    <x v="2"/>
  </r>
  <r>
    <n v="100"/>
    <x v="4"/>
  </r>
  <r>
    <n v="100"/>
    <x v="4"/>
  </r>
  <r>
    <n v="100"/>
    <x v="4"/>
  </r>
  <r>
    <n v="100"/>
    <x v="0"/>
  </r>
  <r>
    <n v="100"/>
    <x v="2"/>
  </r>
  <r>
    <n v="80"/>
    <x v="4"/>
  </r>
  <r>
    <n v="80"/>
    <x v="4"/>
  </r>
  <r>
    <n v="80"/>
    <x v="2"/>
  </r>
  <r>
    <n v="80"/>
    <x v="4"/>
  </r>
  <r>
    <n v="80"/>
    <x v="4"/>
  </r>
  <r>
    <n v="80"/>
    <x v="4"/>
  </r>
  <r>
    <n v="80"/>
    <x v="4"/>
  </r>
  <r>
    <n v="80"/>
    <x v="0"/>
  </r>
  <r>
    <n v="80"/>
    <x v="1"/>
  </r>
  <r>
    <n v="80"/>
    <x v="1"/>
  </r>
  <r>
    <n v="80"/>
    <x v="4"/>
  </r>
  <r>
    <n v="80"/>
    <x v="0"/>
  </r>
  <r>
    <n v="80"/>
    <x v="2"/>
  </r>
  <r>
    <n v="100"/>
    <x v="4"/>
  </r>
  <r>
    <n v="100"/>
    <x v="4"/>
  </r>
  <r>
    <n v="100"/>
    <x v="4"/>
  </r>
  <r>
    <n v="100"/>
    <x v="4"/>
  </r>
  <r>
    <n v="100"/>
    <x v="4"/>
  </r>
  <r>
    <n v="100"/>
    <x v="4"/>
  </r>
  <r>
    <n v="100"/>
    <x v="4"/>
  </r>
  <r>
    <n v="100"/>
    <x v="4"/>
  </r>
  <r>
    <n v="40"/>
    <x v="1"/>
  </r>
  <r>
    <n v="40"/>
    <x v="4"/>
  </r>
  <r>
    <n v="40"/>
    <x v="4"/>
  </r>
  <r>
    <n v="40"/>
    <x v="4"/>
  </r>
  <r>
    <n v="40"/>
    <x v="4"/>
  </r>
  <r>
    <n v="40"/>
    <x v="4"/>
  </r>
  <r>
    <n v="80"/>
    <x v="4"/>
  </r>
  <r>
    <n v="80"/>
    <x v="4"/>
  </r>
  <r>
    <n v="100"/>
    <x v="4"/>
  </r>
  <r>
    <n v="100"/>
    <x v="4"/>
  </r>
  <r>
    <n v="100"/>
    <x v="4"/>
  </r>
  <r>
    <n v="100"/>
    <x v="4"/>
  </r>
  <r>
    <n v="100"/>
    <x v="4"/>
  </r>
  <r>
    <n v="100"/>
    <x v="4"/>
  </r>
  <r>
    <n v="100"/>
    <x v="4"/>
  </r>
  <r>
    <n v="100"/>
    <x v="4"/>
  </r>
  <r>
    <n v="100"/>
    <x v="4"/>
  </r>
  <r>
    <n v="100"/>
    <x v="4"/>
  </r>
  <r>
    <n v="100"/>
    <x v="4"/>
  </r>
  <r>
    <n v="80"/>
    <x v="4"/>
  </r>
  <r>
    <n v="100"/>
    <x v="4"/>
  </r>
  <r>
    <n v="60"/>
    <x v="4"/>
  </r>
  <r>
    <n v="60"/>
    <x v="0"/>
  </r>
  <r>
    <n v="100"/>
    <x v="0"/>
  </r>
  <r>
    <n v="80"/>
    <x v="4"/>
  </r>
  <r>
    <n v="80"/>
    <x v="0"/>
  </r>
  <r>
    <n v="80"/>
    <x v="2"/>
  </r>
  <r>
    <n v="80"/>
    <x v="0"/>
  </r>
  <r>
    <n v="80"/>
    <x v="2"/>
  </r>
  <r>
    <n v="80"/>
    <x v="0"/>
  </r>
  <r>
    <n v="80"/>
    <x v="2"/>
  </r>
  <r>
    <n v="80"/>
    <x v="2"/>
  </r>
  <r>
    <n v="80"/>
    <x v="2"/>
  </r>
  <r>
    <n v="80"/>
    <x v="2"/>
  </r>
  <r>
    <n v="80"/>
    <x v="3"/>
  </r>
  <r>
    <n v="80"/>
    <x v="0"/>
  </r>
  <r>
    <n v="80"/>
    <x v="2"/>
  </r>
  <r>
    <n v="80"/>
    <x v="2"/>
  </r>
  <r>
    <n v="80"/>
    <x v="2"/>
  </r>
  <r>
    <n v="60"/>
    <x v="1"/>
  </r>
  <r>
    <n v="60"/>
    <x v="4"/>
  </r>
  <r>
    <n v="100"/>
    <x v="1"/>
  </r>
  <r>
    <n v="100"/>
    <x v="4"/>
  </r>
  <r>
    <n v="100"/>
    <x v="4"/>
  </r>
  <r>
    <n v="100"/>
    <x v="4"/>
  </r>
  <r>
    <n v="60"/>
    <x v="4"/>
  </r>
  <r>
    <n v="60"/>
    <x v="4"/>
  </r>
  <r>
    <n v="40"/>
    <x v="1"/>
  </r>
  <r>
    <n v="100"/>
    <x v="1"/>
  </r>
  <r>
    <n v="100"/>
    <x v="4"/>
  </r>
  <r>
    <n v="100"/>
    <x v="0"/>
  </r>
  <r>
    <n v="100"/>
    <x v="4"/>
  </r>
  <r>
    <n v="80"/>
    <x v="1"/>
  </r>
  <r>
    <n v="100"/>
    <x v="1"/>
  </r>
  <r>
    <n v="40"/>
    <x v="1"/>
  </r>
  <r>
    <n v="100"/>
    <x v="4"/>
  </r>
  <r>
    <n v="40"/>
    <x v="4"/>
  </r>
  <r>
    <n v="4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5" indent="0" outline="1" outlineData="1" multipleFieldFilters="0" chartFormat="48">
  <location ref="B85:C90"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18">
    <format dxfId="25">
      <pivotArea outline="0" collapsedLevelsAreSubtotals="1" fieldPosition="0">
        <references count="1">
          <reference field="4294967294" count="1" selected="0">
            <x v="0"/>
          </reference>
        </references>
      </pivotArea>
    </format>
    <format dxfId="24">
      <pivotArea outline="0" collapsedLevelsAreSubtotals="1" fieldPosition="0"/>
    </format>
    <format dxfId="23">
      <pivotArea dataOnly="0" labelOnly="1" fieldPosition="0">
        <references count="1">
          <reference field="1" count="0"/>
        </references>
      </pivotArea>
    </format>
    <format dxfId="22">
      <pivotArea outline="0" collapsedLevelsAreSubtotals="1" fieldPosition="0"/>
    </format>
    <format dxfId="21">
      <pivotArea dataOnly="0" labelOnly="1" fieldPosition="0">
        <references count="1">
          <reference field="1" count="0"/>
        </references>
      </pivotArea>
    </format>
    <format dxfId="20">
      <pivotArea field="1" type="button" dataOnly="0" labelOnly="1" outline="0" axis="axisRow" fieldPosition="0"/>
    </format>
    <format dxfId="19">
      <pivotArea dataOnly="0" labelOnly="1" outline="0" fieldPosition="0">
        <references count="1">
          <reference field="4294967294" count="1">
            <x v="0"/>
          </reference>
        </references>
      </pivotArea>
    </format>
    <format dxfId="18">
      <pivotArea outline="0" collapsedLevelsAreSubtotals="1" fieldPosition="0"/>
    </format>
    <format dxfId="17">
      <pivotArea dataOnly="0" labelOnly="1" fieldPosition="0">
        <references count="1">
          <reference field="1" count="0"/>
        </references>
      </pivotArea>
    </format>
    <format dxfId="16">
      <pivotArea field="1" type="button" dataOnly="0" labelOnly="1" outline="0" axis="axisRow" fieldPosition="0"/>
    </format>
    <format dxfId="15">
      <pivotArea dataOnly="0" labelOnly="1" outline="0" fieldPosition="0">
        <references count="1">
          <reference field="4294967294" count="1">
            <x v="0"/>
          </reference>
        </references>
      </pivotArea>
    </format>
    <format dxfId="14">
      <pivotArea field="1" type="button" dataOnly="0" labelOnly="1" outline="0" axis="axisRow" fieldPosition="0"/>
    </format>
    <format dxfId="13">
      <pivotArea dataOnly="0" labelOnly="1" outline="0" fieldPosition="0">
        <references count="1">
          <reference field="4294967294" count="1">
            <x v="0"/>
          </reference>
        </references>
      </pivotArea>
    </format>
    <format dxfId="12">
      <pivotArea field="1" type="button" dataOnly="0" labelOnly="1" outline="0" axis="axisRow" fieldPosition="0"/>
    </format>
    <format dxfId="11">
      <pivotArea dataOnly="0" labelOnly="1" outline="0" fieldPosition="0">
        <references count="1">
          <reference field="4294967294" count="1">
            <x v="0"/>
          </reference>
        </references>
      </pivotArea>
    </format>
    <format dxfId="10">
      <pivotArea field="1" type="button" dataOnly="0" labelOnly="1" outline="0" axis="axisRow" fieldPosition="0"/>
    </format>
    <format dxfId="9">
      <pivotArea dataOnly="0" labelOnly="1" outline="0" fieldPosition="0">
        <references count="1">
          <reference field="4294967294" count="1">
            <x v="0"/>
          </reference>
        </references>
      </pivotArea>
    </format>
    <format dxfId="8">
      <pivotArea dataOnly="0" labelOnly="1" outline="0" fieldPosition="0">
        <references count="1">
          <reference field="4294967294" count="1">
            <x v="0"/>
          </reference>
        </references>
      </pivotArea>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B3:D10" totalsRowShown="0" headerRowDxfId="7" dataDxfId="5" headerRowBorderDxfId="6" tableBorderDxfId="4" totalsRowBorderDxfId="3">
  <autoFilter ref="B3:D10"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ivotTable" Target="../pivotTables/pivotTable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fuga.gov.co/transparenciay-acceso-a-la-informacion-publica/normativa/politicas-de-seguridad-de-la-informacion-del-siti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
  <sheetViews>
    <sheetView tabSelected="1" topLeftCell="B1" zoomScale="70" zoomScaleNormal="70" workbookViewId="0">
      <selection activeCell="F47" sqref="F47"/>
    </sheetView>
  </sheetViews>
  <sheetFormatPr baseColWidth="10" defaultRowHeight="15" x14ac:dyDescent="0.25"/>
  <cols>
    <col min="1" max="1" width="3.7109375" hidden="1" customWidth="1"/>
    <col min="2" max="2" width="22" bestFit="1" customWidth="1"/>
    <col min="3" max="3" width="22" customWidth="1"/>
    <col min="4" max="4" width="16.5703125" customWidth="1"/>
    <col min="5" max="5" width="16.28515625" customWidth="1"/>
    <col min="6" max="6" width="13.28515625" customWidth="1"/>
    <col min="7" max="7" width="17" customWidth="1"/>
    <col min="8" max="8" width="14.140625" customWidth="1"/>
    <col min="9" max="9" width="15.7109375" customWidth="1"/>
    <col min="10" max="10" width="17.5703125" customWidth="1"/>
    <col min="15" max="15" width="18" customWidth="1"/>
    <col min="16" max="16" width="14" customWidth="1"/>
    <col min="17" max="18" width="12.42578125" customWidth="1"/>
  </cols>
  <sheetData>
    <row r="1" spans="2:16" ht="15.75" thickBot="1" x14ac:dyDescent="0.3">
      <c r="C1" s="1"/>
    </row>
    <row r="2" spans="2:16" x14ac:dyDescent="0.25">
      <c r="B2" s="347"/>
      <c r="C2" s="353"/>
      <c r="D2" s="372" t="s">
        <v>0</v>
      </c>
      <c r="E2" s="372"/>
      <c r="F2" s="372"/>
      <c r="G2" s="372"/>
      <c r="H2" s="372"/>
      <c r="I2" s="372"/>
      <c r="J2" s="372"/>
      <c r="K2" s="372"/>
      <c r="L2" s="372"/>
      <c r="M2" s="372"/>
      <c r="N2" s="373"/>
      <c r="O2" s="347"/>
      <c r="P2" s="348"/>
    </row>
    <row r="3" spans="2:16" x14ac:dyDescent="0.25">
      <c r="B3" s="349"/>
      <c r="C3" s="354"/>
      <c r="D3" s="374"/>
      <c r="E3" s="374"/>
      <c r="F3" s="374"/>
      <c r="G3" s="374"/>
      <c r="H3" s="374"/>
      <c r="I3" s="374"/>
      <c r="J3" s="374"/>
      <c r="K3" s="374"/>
      <c r="L3" s="374"/>
      <c r="M3" s="374"/>
      <c r="N3" s="375"/>
      <c r="O3" s="349"/>
      <c r="P3" s="350"/>
    </row>
    <row r="4" spans="2:16" x14ac:dyDescent="0.25">
      <c r="B4" s="349"/>
      <c r="C4" s="354"/>
      <c r="D4" s="374"/>
      <c r="E4" s="374"/>
      <c r="F4" s="374"/>
      <c r="G4" s="374"/>
      <c r="H4" s="374"/>
      <c r="I4" s="374"/>
      <c r="J4" s="374"/>
      <c r="K4" s="374"/>
      <c r="L4" s="374"/>
      <c r="M4" s="374"/>
      <c r="N4" s="375"/>
      <c r="O4" s="349"/>
      <c r="P4" s="350"/>
    </row>
    <row r="5" spans="2:16" x14ac:dyDescent="0.25">
      <c r="B5" s="349"/>
      <c r="C5" s="354"/>
      <c r="D5" s="374"/>
      <c r="E5" s="374"/>
      <c r="F5" s="374"/>
      <c r="G5" s="374"/>
      <c r="H5" s="374"/>
      <c r="I5" s="374"/>
      <c r="J5" s="374"/>
      <c r="K5" s="374"/>
      <c r="L5" s="374"/>
      <c r="M5" s="374"/>
      <c r="N5" s="375"/>
      <c r="O5" s="349"/>
      <c r="P5" s="350"/>
    </row>
    <row r="6" spans="2:16" x14ac:dyDescent="0.25">
      <c r="B6" s="349"/>
      <c r="C6" s="354"/>
      <c r="D6" s="374"/>
      <c r="E6" s="374"/>
      <c r="F6" s="374"/>
      <c r="G6" s="374"/>
      <c r="H6" s="374"/>
      <c r="I6" s="374"/>
      <c r="J6" s="374"/>
      <c r="K6" s="374"/>
      <c r="L6" s="374"/>
      <c r="M6" s="374"/>
      <c r="N6" s="375"/>
      <c r="O6" s="349"/>
      <c r="P6" s="350"/>
    </row>
    <row r="7" spans="2:16" x14ac:dyDescent="0.25">
      <c r="B7" s="349"/>
      <c r="C7" s="354"/>
      <c r="D7" s="374"/>
      <c r="E7" s="374"/>
      <c r="F7" s="374"/>
      <c r="G7" s="374"/>
      <c r="H7" s="374"/>
      <c r="I7" s="374"/>
      <c r="J7" s="374"/>
      <c r="K7" s="374"/>
      <c r="L7" s="374"/>
      <c r="M7" s="374"/>
      <c r="N7" s="375"/>
      <c r="O7" s="349"/>
      <c r="P7" s="350"/>
    </row>
    <row r="8" spans="2:16" x14ac:dyDescent="0.25">
      <c r="B8" s="349"/>
      <c r="C8" s="354"/>
      <c r="D8" s="374"/>
      <c r="E8" s="374"/>
      <c r="F8" s="374"/>
      <c r="G8" s="374"/>
      <c r="H8" s="374"/>
      <c r="I8" s="374"/>
      <c r="J8" s="374"/>
      <c r="K8" s="374"/>
      <c r="L8" s="374"/>
      <c r="M8" s="374"/>
      <c r="N8" s="375"/>
      <c r="O8" s="349"/>
      <c r="P8" s="350"/>
    </row>
    <row r="9" spans="2:16" x14ac:dyDescent="0.25">
      <c r="B9" s="351"/>
      <c r="C9" s="355"/>
      <c r="D9" s="374"/>
      <c r="E9" s="374"/>
      <c r="F9" s="374"/>
      <c r="G9" s="374"/>
      <c r="H9" s="374"/>
      <c r="I9" s="374"/>
      <c r="J9" s="374"/>
      <c r="K9" s="374"/>
      <c r="L9" s="374"/>
      <c r="M9" s="374"/>
      <c r="N9" s="375"/>
      <c r="O9" s="351"/>
      <c r="P9" s="352"/>
    </row>
    <row r="10" spans="2:16" ht="18.75" x14ac:dyDescent="0.25">
      <c r="B10" s="361" t="s">
        <v>1</v>
      </c>
      <c r="C10" s="362"/>
      <c r="D10" s="376" t="s">
        <v>1363</v>
      </c>
      <c r="E10" s="376"/>
      <c r="F10" s="376"/>
      <c r="G10" s="376"/>
      <c r="H10" s="376"/>
      <c r="I10" s="376"/>
      <c r="J10" s="376"/>
      <c r="K10" s="376"/>
      <c r="L10" s="376"/>
      <c r="M10" s="376"/>
      <c r="N10" s="376"/>
      <c r="O10" s="376"/>
      <c r="P10" s="377"/>
    </row>
    <row r="11" spans="2:16" ht="18.75" x14ac:dyDescent="0.25">
      <c r="B11" s="361" t="s">
        <v>2</v>
      </c>
      <c r="C11" s="362"/>
      <c r="D11" s="322" t="s">
        <v>1411</v>
      </c>
      <c r="E11" s="322"/>
      <c r="F11" s="322"/>
      <c r="G11" s="322"/>
      <c r="H11" s="322"/>
      <c r="I11" s="322"/>
      <c r="J11" s="322"/>
      <c r="K11" s="322"/>
      <c r="L11" s="322"/>
      <c r="M11" s="322"/>
      <c r="N11" s="322"/>
      <c r="O11" s="322"/>
      <c r="P11" s="323"/>
    </row>
    <row r="12" spans="2:16" ht="18.75" x14ac:dyDescent="0.25">
      <c r="B12" s="361" t="s">
        <v>3</v>
      </c>
      <c r="C12" s="362"/>
      <c r="D12" s="363" t="s">
        <v>1316</v>
      </c>
      <c r="E12" s="363"/>
      <c r="F12" s="363"/>
      <c r="G12" s="363"/>
      <c r="H12" s="363"/>
      <c r="I12" s="363"/>
      <c r="J12" s="363"/>
      <c r="K12" s="363"/>
      <c r="L12" s="363"/>
      <c r="M12" s="363"/>
      <c r="N12" s="363"/>
      <c r="O12" s="363"/>
      <c r="P12" s="364"/>
    </row>
    <row r="13" spans="2:16" ht="19.5" thickBot="1" x14ac:dyDescent="0.3">
      <c r="B13" s="365" t="s">
        <v>4</v>
      </c>
      <c r="C13" s="366"/>
      <c r="D13" s="367" t="s">
        <v>1412</v>
      </c>
      <c r="E13" s="367"/>
      <c r="F13" s="367"/>
      <c r="G13" s="367"/>
      <c r="H13" s="367"/>
      <c r="I13" s="367"/>
      <c r="J13" s="367"/>
      <c r="K13" s="367"/>
      <c r="L13" s="367"/>
      <c r="M13" s="367"/>
      <c r="N13" s="367"/>
      <c r="O13" s="367"/>
      <c r="P13" s="368"/>
    </row>
    <row r="14" spans="2:16" ht="15.75" thickBot="1" x14ac:dyDescent="0.3"/>
    <row r="15" spans="2:16" ht="21.75" thickBot="1" x14ac:dyDescent="0.4">
      <c r="B15" s="369" t="s">
        <v>5</v>
      </c>
      <c r="C15" s="370"/>
      <c r="D15" s="370"/>
      <c r="E15" s="370"/>
      <c r="F15" s="370"/>
      <c r="G15" s="370"/>
      <c r="H15" s="370"/>
      <c r="I15" s="370"/>
      <c r="J15" s="370"/>
      <c r="K15" s="370"/>
      <c r="L15" s="370"/>
      <c r="M15" s="370"/>
      <c r="N15" s="370"/>
      <c r="O15" s="370"/>
      <c r="P15" s="371"/>
    </row>
    <row r="16" spans="2:16" ht="15.75" thickBot="1" x14ac:dyDescent="0.3"/>
    <row r="17" spans="2:10" ht="15.75" customHeight="1" x14ac:dyDescent="0.25">
      <c r="B17" s="342" t="s">
        <v>6</v>
      </c>
      <c r="C17" s="324" t="s">
        <v>7</v>
      </c>
      <c r="D17" s="325"/>
      <c r="E17" s="325"/>
      <c r="F17" s="325"/>
      <c r="G17" s="325"/>
      <c r="H17" s="325"/>
      <c r="I17" s="325"/>
      <c r="J17" s="325"/>
    </row>
    <row r="18" spans="2:10" ht="38.25" x14ac:dyDescent="0.25">
      <c r="B18" s="343"/>
      <c r="C18" s="344" t="s">
        <v>8</v>
      </c>
      <c r="D18" s="344"/>
      <c r="E18" s="344"/>
      <c r="F18" s="2" t="s">
        <v>1389</v>
      </c>
      <c r="G18" s="2" t="s">
        <v>1388</v>
      </c>
      <c r="H18" s="3" t="s">
        <v>9</v>
      </c>
      <c r="I18" s="2" t="s">
        <v>1404</v>
      </c>
      <c r="J18" s="2" t="s">
        <v>1403</v>
      </c>
    </row>
    <row r="19" spans="2:10" x14ac:dyDescent="0.25">
      <c r="B19" s="4" t="s">
        <v>10</v>
      </c>
      <c r="C19" s="309" t="str">
        <f>ADMINISTRATIVAS!D13</f>
        <v>POLITICAS DE SEGURIDAD DE LA INFORMACIÓN</v>
      </c>
      <c r="D19" s="309"/>
      <c r="E19" s="309"/>
      <c r="F19" s="292">
        <f>+ADMINISTRATIVAS!L13</f>
        <v>100</v>
      </c>
      <c r="G19" s="275">
        <f>+ADMINISTRATIVAS!N13</f>
        <v>80</v>
      </c>
      <c r="H19" s="5">
        <v>100</v>
      </c>
      <c r="I19" s="6" t="str">
        <f t="shared" ref="I19:J33" si="0">IF(F19&lt;=1,"INEXISTENTE",IF(F19&lt;=20,"INICIAL",IF(F19&lt;=40,"REPETIBLE",IF(F19&lt;=60,"EFECTIVO",IF(F19&lt;=80,"GESTIONADO","OPTIMIZADO")))))</f>
        <v>OPTIMIZADO</v>
      </c>
      <c r="J19" s="290" t="str">
        <f t="shared" si="0"/>
        <v>GESTIONADO</v>
      </c>
    </row>
    <row r="20" spans="2:10" x14ac:dyDescent="0.25">
      <c r="B20" s="4" t="s">
        <v>11</v>
      </c>
      <c r="C20" s="309" t="str">
        <f>ADMINISTRATIVAS!D17</f>
        <v>ORGANIZACIÓN DE LA SEGURIDAD DE LA INFORMACIÓN</v>
      </c>
      <c r="D20" s="309"/>
      <c r="E20" s="309"/>
      <c r="F20" s="292">
        <f>+ADMINISTRATIVAS!L17</f>
        <v>100</v>
      </c>
      <c r="G20" s="275">
        <f>+ADMINISTRATIVAS!N17</f>
        <v>90</v>
      </c>
      <c r="H20" s="5">
        <v>100</v>
      </c>
      <c r="I20" s="6" t="str">
        <f t="shared" si="0"/>
        <v>OPTIMIZADO</v>
      </c>
      <c r="J20" s="290" t="str">
        <f t="shared" si="0"/>
        <v>OPTIMIZADO</v>
      </c>
    </row>
    <row r="21" spans="2:10" x14ac:dyDescent="0.25">
      <c r="B21" s="4" t="s">
        <v>12</v>
      </c>
      <c r="C21" s="309" t="str">
        <f>ADMINISTRATIVAS!D28</f>
        <v>SEGURIDAD DE LOS RECURSOS HUMANOS</v>
      </c>
      <c r="D21" s="309"/>
      <c r="E21" s="309"/>
      <c r="F21" s="292">
        <f>+ADMINISTRATIVAS!L28</f>
        <v>100</v>
      </c>
      <c r="G21" s="275">
        <f>+ADMINISTRATIVAS!N28</f>
        <v>80</v>
      </c>
      <c r="H21" s="5">
        <v>100</v>
      </c>
      <c r="I21" s="6" t="str">
        <f t="shared" si="0"/>
        <v>OPTIMIZADO</v>
      </c>
      <c r="J21" s="290" t="str">
        <f t="shared" si="0"/>
        <v>GESTIONADO</v>
      </c>
    </row>
    <row r="22" spans="2:10" x14ac:dyDescent="0.25">
      <c r="B22" s="4" t="s">
        <v>13</v>
      </c>
      <c r="C22" s="309" t="str">
        <f>ADMINISTRATIVAS!D39</f>
        <v>GESTIÓN DE ACTIVOS</v>
      </c>
      <c r="D22" s="309"/>
      <c r="E22" s="309"/>
      <c r="F22" s="292">
        <f>+ADMINISTRATIVAS!L39</f>
        <v>98</v>
      </c>
      <c r="G22" s="275">
        <f>+ADMINISTRATIVAS!N39</f>
        <v>90</v>
      </c>
      <c r="H22" s="5">
        <v>100</v>
      </c>
      <c r="I22" s="6" t="str">
        <f t="shared" si="0"/>
        <v>OPTIMIZADO</v>
      </c>
      <c r="J22" s="290" t="str">
        <f t="shared" si="0"/>
        <v>OPTIMIZADO</v>
      </c>
    </row>
    <row r="23" spans="2:10" x14ac:dyDescent="0.25">
      <c r="B23" s="4" t="s">
        <v>14</v>
      </c>
      <c r="C23" s="309" t="s">
        <v>15</v>
      </c>
      <c r="D23" s="309"/>
      <c r="E23" s="309"/>
      <c r="F23" s="292">
        <f>+TECNICAS!K13</f>
        <v>100</v>
      </c>
      <c r="G23" s="275">
        <f>+TECNICAS!M13</f>
        <v>82</v>
      </c>
      <c r="H23" s="5">
        <v>100</v>
      </c>
      <c r="I23" s="6" t="str">
        <f t="shared" si="0"/>
        <v>OPTIMIZADO</v>
      </c>
      <c r="J23" s="290" t="str">
        <f t="shared" si="0"/>
        <v>OPTIMIZADO</v>
      </c>
    </row>
    <row r="24" spans="2:10" x14ac:dyDescent="0.25">
      <c r="B24" s="4" t="s">
        <v>16</v>
      </c>
      <c r="C24" s="309" t="s">
        <v>17</v>
      </c>
      <c r="D24" s="309"/>
      <c r="E24" s="309"/>
      <c r="F24" s="292">
        <f>+TECNICAS!K33</f>
        <v>80</v>
      </c>
      <c r="G24" s="275">
        <f>+TECNICAS!M33</f>
        <v>80</v>
      </c>
      <c r="H24" s="5">
        <v>100</v>
      </c>
      <c r="I24" s="6" t="str">
        <f t="shared" si="0"/>
        <v>GESTIONADO</v>
      </c>
      <c r="J24" s="290" t="str">
        <f t="shared" si="0"/>
        <v>GESTIONADO</v>
      </c>
    </row>
    <row r="25" spans="2:10" x14ac:dyDescent="0.25">
      <c r="B25" s="4" t="s">
        <v>18</v>
      </c>
      <c r="C25" s="309" t="s">
        <v>19</v>
      </c>
      <c r="D25" s="309"/>
      <c r="E25" s="309"/>
      <c r="F25" s="292">
        <f>+TECNICAS!K39</f>
        <v>100</v>
      </c>
      <c r="G25" s="275">
        <f>+TECNICAS!M39</f>
        <v>76.666666666666671</v>
      </c>
      <c r="H25" s="5">
        <v>100</v>
      </c>
      <c r="I25" s="6" t="str">
        <f t="shared" si="0"/>
        <v>OPTIMIZADO</v>
      </c>
      <c r="J25" s="290" t="str">
        <f t="shared" si="0"/>
        <v>GESTIONADO</v>
      </c>
    </row>
    <row r="26" spans="2:10" x14ac:dyDescent="0.25">
      <c r="B26" s="4" t="s">
        <v>20</v>
      </c>
      <c r="C26" s="309" t="s">
        <v>21</v>
      </c>
      <c r="D26" s="309"/>
      <c r="E26" s="309"/>
      <c r="F26" s="292">
        <f>+TECNICAS!K57</f>
        <v>89</v>
      </c>
      <c r="G26" s="275">
        <f>+TECNICAS!M57</f>
        <v>65.714285714285708</v>
      </c>
      <c r="H26" s="5">
        <v>100</v>
      </c>
      <c r="I26" s="6" t="str">
        <f t="shared" si="0"/>
        <v>OPTIMIZADO</v>
      </c>
      <c r="J26" s="290" t="str">
        <f t="shared" si="0"/>
        <v>GESTIONADO</v>
      </c>
    </row>
    <row r="27" spans="2:10" x14ac:dyDescent="0.25">
      <c r="B27" s="4" t="s">
        <v>22</v>
      </c>
      <c r="C27" s="309" t="s">
        <v>23</v>
      </c>
      <c r="D27" s="309"/>
      <c r="E27" s="309"/>
      <c r="F27" s="292">
        <f>+TECNICAS!K80</f>
        <v>88</v>
      </c>
      <c r="G27" s="275">
        <f>+TECNICAS!M80</f>
        <v>76.666666666666657</v>
      </c>
      <c r="H27" s="5">
        <v>100</v>
      </c>
      <c r="I27" s="6" t="str">
        <f t="shared" si="0"/>
        <v>OPTIMIZADO</v>
      </c>
      <c r="J27" s="290" t="str">
        <f t="shared" si="0"/>
        <v>GESTIONADO</v>
      </c>
    </row>
    <row r="28" spans="2:10" x14ac:dyDescent="0.25">
      <c r="B28" s="4" t="s">
        <v>24</v>
      </c>
      <c r="C28" s="309" t="s">
        <v>25</v>
      </c>
      <c r="D28" s="309"/>
      <c r="E28" s="309"/>
      <c r="F28" s="292">
        <f>+TECNICAS!K91</f>
        <v>96</v>
      </c>
      <c r="G28" s="275">
        <f>+TECNICAS!M91</f>
        <v>50.370370370370374</v>
      </c>
      <c r="H28" s="5">
        <v>100</v>
      </c>
      <c r="I28" s="6" t="str">
        <f t="shared" si="0"/>
        <v>OPTIMIZADO</v>
      </c>
      <c r="J28" s="290" t="str">
        <f t="shared" si="0"/>
        <v>EFECTIVO</v>
      </c>
    </row>
    <row r="29" spans="2:10" x14ac:dyDescent="0.25">
      <c r="B29" s="4" t="s">
        <v>26</v>
      </c>
      <c r="C29" s="330" t="s">
        <v>27</v>
      </c>
      <c r="D29" s="331"/>
      <c r="E29" s="332"/>
      <c r="F29" s="292">
        <f>+ADMINISTRATIVAS!L74</f>
        <v>70</v>
      </c>
      <c r="G29" s="275">
        <f>+ADMINISTRATIVAS!N74</f>
        <v>60</v>
      </c>
      <c r="H29" s="5">
        <v>100</v>
      </c>
      <c r="I29" s="6" t="str">
        <f t="shared" si="0"/>
        <v>GESTIONADO</v>
      </c>
      <c r="J29" s="290" t="str">
        <f t="shared" si="0"/>
        <v>EFECTIVO</v>
      </c>
    </row>
    <row r="30" spans="2:10" x14ac:dyDescent="0.25">
      <c r="B30" s="4" t="s">
        <v>28</v>
      </c>
      <c r="C30" s="309" t="s">
        <v>29</v>
      </c>
      <c r="D30" s="309"/>
      <c r="E30" s="309"/>
      <c r="F30" s="292">
        <f>+TECNICAS!K109</f>
        <v>80</v>
      </c>
      <c r="G30" s="275">
        <f>+TECNICAS!M109</f>
        <v>62.857142857142854</v>
      </c>
      <c r="H30" s="5">
        <v>100</v>
      </c>
      <c r="I30" s="6" t="str">
        <f t="shared" si="0"/>
        <v>GESTIONADO</v>
      </c>
      <c r="J30" s="290" t="str">
        <f t="shared" si="0"/>
        <v>GESTIONADO</v>
      </c>
    </row>
    <row r="31" spans="2:10" ht="27.75" customHeight="1" x14ac:dyDescent="0.25">
      <c r="B31" s="4" t="s">
        <v>30</v>
      </c>
      <c r="C31" s="333" t="str">
        <f>ADMINISTRATIVAS!D54</f>
        <v>ASPECTOS DE SEGURIDAD DE LA INFORMACIÓN DE LA GESTIÓN DE LA CONTINUIDAD DEL NEGOCIO</v>
      </c>
      <c r="D31" s="333"/>
      <c r="E31" s="333"/>
      <c r="F31" s="292">
        <f>+ADMINISTRATIVAS!L54</f>
        <v>56.5</v>
      </c>
      <c r="G31" s="275">
        <f>+ADMINISTRATIVAS!N54</f>
        <v>36.666666666666671</v>
      </c>
      <c r="H31" s="5">
        <v>100</v>
      </c>
      <c r="I31" s="6" t="str">
        <f t="shared" si="0"/>
        <v>EFECTIVO</v>
      </c>
      <c r="J31" s="290" t="str">
        <f t="shared" si="0"/>
        <v>REPETIBLE</v>
      </c>
    </row>
    <row r="32" spans="2:10" ht="15.75" thickBot="1" x14ac:dyDescent="0.3">
      <c r="B32" s="236" t="s">
        <v>31</v>
      </c>
      <c r="C32" s="334" t="str">
        <f>ADMINISTRATIVAS!D62</f>
        <v>CUMPLIMIENTO</v>
      </c>
      <c r="D32" s="334"/>
      <c r="E32" s="334"/>
      <c r="F32" s="292">
        <f>+ADMINISTRATIVAS!L62</f>
        <v>93.5</v>
      </c>
      <c r="G32" s="275">
        <f>+ADMINISTRATIVAS!N62</f>
        <v>93.333333333333343</v>
      </c>
      <c r="H32" s="5">
        <v>100</v>
      </c>
      <c r="I32" s="287" t="str">
        <f t="shared" si="0"/>
        <v>OPTIMIZADO</v>
      </c>
      <c r="J32" s="291" t="str">
        <f t="shared" si="0"/>
        <v>OPTIMIZADO</v>
      </c>
    </row>
    <row r="33" spans="2:16" ht="15.75" thickBot="1" x14ac:dyDescent="0.3">
      <c r="B33" s="335" t="s">
        <v>32</v>
      </c>
      <c r="C33" s="336"/>
      <c r="D33" s="336"/>
      <c r="E33" s="336"/>
      <c r="F33" s="237">
        <f>+AVERAGE(F19:F32)</f>
        <v>89.357142857142861</v>
      </c>
      <c r="G33" s="237">
        <f>+AVERAGE(G19:G32)</f>
        <v>73.16250944822373</v>
      </c>
      <c r="H33" s="238">
        <f>AVERAGE(H19:H32)</f>
        <v>100</v>
      </c>
      <c r="I33" s="288" t="str">
        <f t="shared" si="0"/>
        <v>OPTIMIZADO</v>
      </c>
      <c r="J33" s="289" t="str">
        <f t="shared" si="0"/>
        <v>GESTIONADO</v>
      </c>
    </row>
    <row r="34" spans="2:16" ht="15.75" thickBot="1" x14ac:dyDescent="0.3"/>
    <row r="35" spans="2:16" ht="21.75" thickBot="1" x14ac:dyDescent="0.3">
      <c r="B35" s="319" t="s">
        <v>33</v>
      </c>
      <c r="C35" s="320"/>
      <c r="D35" s="320"/>
      <c r="E35" s="320"/>
      <c r="F35" s="320"/>
      <c r="G35" s="320"/>
      <c r="H35" s="320"/>
      <c r="I35" s="320"/>
      <c r="J35" s="320"/>
      <c r="K35" s="320"/>
      <c r="L35" s="320"/>
      <c r="M35" s="320"/>
      <c r="N35" s="320"/>
      <c r="O35" s="320"/>
      <c r="P35" s="321"/>
    </row>
    <row r="36" spans="2:16" ht="15.75" thickBot="1" x14ac:dyDescent="0.3">
      <c r="I36" s="7"/>
    </row>
    <row r="37" spans="2:16" ht="21" x14ac:dyDescent="0.25">
      <c r="B37" s="337"/>
      <c r="C37" s="312"/>
      <c r="D37" s="313"/>
      <c r="E37" s="313"/>
      <c r="F37" s="313"/>
      <c r="G37" s="313"/>
      <c r="H37" s="314"/>
      <c r="I37" s="8"/>
    </row>
    <row r="38" spans="2:16" ht="105" customHeight="1" x14ac:dyDescent="0.25">
      <c r="B38" s="338"/>
      <c r="C38" s="315" t="s">
        <v>34</v>
      </c>
      <c r="D38" s="316"/>
      <c r="E38" s="9" t="s">
        <v>35</v>
      </c>
      <c r="F38" s="276" t="s">
        <v>1393</v>
      </c>
      <c r="G38" s="356" t="s">
        <v>36</v>
      </c>
      <c r="H38" s="357"/>
      <c r="I38" s="7"/>
    </row>
    <row r="39" spans="2:16" ht="18.75" x14ac:dyDescent="0.3">
      <c r="B39" s="338"/>
      <c r="C39" s="310" t="s">
        <v>37</v>
      </c>
      <c r="D39" s="311"/>
      <c r="E39" s="248">
        <f>IF(PHVA!L27&gt;=40,40,PHVA!L27)/100</f>
        <v>0.4</v>
      </c>
      <c r="F39" s="278">
        <f>+PHVA!N27/100</f>
        <v>0.33600000000000002</v>
      </c>
      <c r="G39" s="345">
        <v>0.4</v>
      </c>
      <c r="H39" s="346"/>
    </row>
    <row r="40" spans="2:16" ht="18.75" x14ac:dyDescent="0.3">
      <c r="B40" s="338"/>
      <c r="C40" s="310" t="s">
        <v>38</v>
      </c>
      <c r="D40" s="311"/>
      <c r="E40" s="248">
        <f>IF(PHVA!L33&gt;=40,40,PHVA!L33)/100</f>
        <v>0.16</v>
      </c>
      <c r="F40" s="278">
        <f>+PHVA!N33/100</f>
        <v>0.13600000000000001</v>
      </c>
      <c r="G40" s="345">
        <v>0.2</v>
      </c>
      <c r="H40" s="346"/>
    </row>
    <row r="41" spans="2:16" ht="18.75" x14ac:dyDescent="0.3">
      <c r="B41" s="338"/>
      <c r="C41" s="310" t="s">
        <v>39</v>
      </c>
      <c r="D41" s="311"/>
      <c r="E41" s="248">
        <f>IF(PHVA!L37&gt;=40,40,PHVA!L37)/100</f>
        <v>0.17333333333333337</v>
      </c>
      <c r="F41" s="278">
        <f>+PHVA!N37/100</f>
        <v>0.16</v>
      </c>
      <c r="G41" s="345">
        <v>0.2</v>
      </c>
      <c r="H41" s="346"/>
      <c r="I41" s="7"/>
    </row>
    <row r="42" spans="2:16" ht="18.75" x14ac:dyDescent="0.3">
      <c r="B42" s="339"/>
      <c r="C42" s="310" t="s">
        <v>40</v>
      </c>
      <c r="D42" s="311"/>
      <c r="E42" s="248">
        <f>IF(PHVA!L40&gt;=40,40,PHVA!L40)/100</f>
        <v>0.14000000000000001</v>
      </c>
      <c r="F42" s="278">
        <f>+PHVA!N40/100</f>
        <v>0.16</v>
      </c>
      <c r="G42" s="345">
        <v>0.2</v>
      </c>
      <c r="H42" s="346"/>
      <c r="I42" s="7"/>
    </row>
    <row r="43" spans="2:16" ht="21.75" thickBot="1" x14ac:dyDescent="0.3">
      <c r="B43" s="293"/>
      <c r="C43" s="293" t="s">
        <v>41</v>
      </c>
      <c r="D43" s="294"/>
      <c r="E43" s="10">
        <f>SUM(E39:E42)</f>
        <v>0.87333333333333341</v>
      </c>
      <c r="F43" s="251">
        <f>SUM(F39:F42)</f>
        <v>0.79200000000000004</v>
      </c>
      <c r="G43" s="359">
        <f>SUM(G39:H42)</f>
        <v>1</v>
      </c>
      <c r="H43" s="360"/>
    </row>
    <row r="52" spans="2:19" ht="15.75" thickBot="1" x14ac:dyDescent="0.3"/>
    <row r="53" spans="2:19" ht="21.75" thickBot="1" x14ac:dyDescent="0.3">
      <c r="B53" s="319" t="s">
        <v>42</v>
      </c>
      <c r="C53" s="320"/>
      <c r="D53" s="320"/>
      <c r="E53" s="320"/>
      <c r="F53" s="320"/>
      <c r="G53" s="320"/>
      <c r="H53" s="320"/>
      <c r="I53" s="320"/>
      <c r="J53" s="320"/>
      <c r="K53" s="320"/>
      <c r="L53" s="320"/>
      <c r="M53" s="320"/>
      <c r="N53" s="320"/>
      <c r="O53" s="320"/>
      <c r="P53" s="321"/>
    </row>
    <row r="54" spans="2:19" ht="21" x14ac:dyDescent="0.35">
      <c r="C54" s="11"/>
      <c r="D54" s="12"/>
      <c r="E54" s="12"/>
      <c r="F54" s="12"/>
      <c r="G54" s="12"/>
      <c r="H54" s="12"/>
      <c r="I54" s="12"/>
      <c r="J54" s="12"/>
      <c r="K54" s="12"/>
      <c r="L54" s="12"/>
      <c r="M54" s="12"/>
      <c r="N54" s="12"/>
      <c r="O54" s="12"/>
      <c r="P54" s="12"/>
    </row>
    <row r="55" spans="2:19" ht="21" customHeight="1" x14ac:dyDescent="0.35">
      <c r="D55" s="13"/>
      <c r="E55" s="329" t="s">
        <v>1400</v>
      </c>
      <c r="F55" s="358" t="s">
        <v>1397</v>
      </c>
      <c r="G55" s="326" t="s">
        <v>1398</v>
      </c>
      <c r="H55" s="329" t="s">
        <v>1399</v>
      </c>
      <c r="I55" s="327" t="s">
        <v>1395</v>
      </c>
      <c r="J55" s="326" t="s">
        <v>1396</v>
      </c>
      <c r="L55" s="12"/>
      <c r="M55" s="12"/>
      <c r="Q55" s="340" t="s">
        <v>43</v>
      </c>
      <c r="R55" s="340"/>
      <c r="S55" s="284"/>
    </row>
    <row r="56" spans="2:19" ht="21" x14ac:dyDescent="0.35">
      <c r="D56" s="13"/>
      <c r="E56" s="329"/>
      <c r="F56" s="358"/>
      <c r="G56" s="326"/>
      <c r="H56" s="329"/>
      <c r="I56" s="328"/>
      <c r="J56" s="326"/>
      <c r="L56" s="12"/>
      <c r="M56" s="12"/>
      <c r="Q56" s="341"/>
      <c r="R56" s="341"/>
      <c r="S56" s="284"/>
    </row>
    <row r="57" spans="2:19" ht="21" x14ac:dyDescent="0.35">
      <c r="C57" s="318" t="s">
        <v>44</v>
      </c>
      <c r="D57" s="299" t="s">
        <v>45</v>
      </c>
      <c r="E57" s="298" t="str">
        <f>IF(F57&lt;3,"SUFICIENTE",IF(F57&lt;7,"INTERMEDIO","CRITICO"))</f>
        <v>SUFICIENTE</v>
      </c>
      <c r="F57" s="300">
        <f>COUNTIF(MADUREZ!H12:H21,"MENOR")</f>
        <v>0</v>
      </c>
      <c r="G57" s="295">
        <v>10</v>
      </c>
      <c r="H57" s="297" t="str">
        <f>IF(I57&lt;3,"SUFICIENTE",IF(I57&lt;7,"INTERMEDIO","CRITICO"))</f>
        <v>SUFICIENTE</v>
      </c>
      <c r="I57" s="296">
        <v>0</v>
      </c>
      <c r="J57" s="302">
        <v>10</v>
      </c>
      <c r="L57" s="12"/>
      <c r="M57" s="12"/>
      <c r="Q57" s="285" t="s">
        <v>46</v>
      </c>
      <c r="R57" s="285" t="s">
        <v>47</v>
      </c>
      <c r="S57" s="284"/>
    </row>
    <row r="58" spans="2:19" ht="21" x14ac:dyDescent="0.35">
      <c r="C58" s="318"/>
      <c r="D58" s="303" t="s">
        <v>50</v>
      </c>
      <c r="E58" s="298" t="str">
        <f>IF(F58&lt;7,"SUFICIENTE",IF(F58&lt;15,"INTERMEDIO","CRÍTICO"))</f>
        <v>SUFICIENTE</v>
      </c>
      <c r="F58" s="300">
        <f>COUNTIF(MADUREZ!J12:J33,"MENOR")</f>
        <v>0</v>
      </c>
      <c r="G58" s="295">
        <v>21</v>
      </c>
      <c r="H58" s="297" t="str">
        <f>IF(I58&lt;7,"SUFICIENTE",IF(I58&lt;15,"INTERMEDIO","CRÍTICO"))</f>
        <v>SUFICIENTE</v>
      </c>
      <c r="I58" s="296">
        <v>1</v>
      </c>
      <c r="J58" s="302">
        <v>20</v>
      </c>
      <c r="L58" s="12"/>
      <c r="M58" s="12"/>
      <c r="Q58" s="285" t="s">
        <v>48</v>
      </c>
      <c r="R58" s="286" t="s">
        <v>49</v>
      </c>
      <c r="S58" s="284"/>
    </row>
    <row r="59" spans="2:19" ht="21" x14ac:dyDescent="0.35">
      <c r="C59" s="318"/>
      <c r="D59" s="306" t="s">
        <v>53</v>
      </c>
      <c r="E59" s="298" t="str">
        <f>IF(F59&lt;14,"SUFICIENTE",IF(F59&lt;30,"INTERMEDIO","CRÍTICO"))</f>
        <v>SUFICIENTE</v>
      </c>
      <c r="F59" s="300">
        <f>COUNTIF(MADUREZ!L12:L55,"MENOR")</f>
        <v>1</v>
      </c>
      <c r="G59" s="295">
        <v>42</v>
      </c>
      <c r="H59" s="297" t="str">
        <f>IF(I59&lt;14,"SUFICIENTE",IF(I59&lt;30,"INTERMEDIO","CRÍTICO"))</f>
        <v>SUFICIENTE</v>
      </c>
      <c r="I59" s="296">
        <v>10</v>
      </c>
      <c r="J59" s="302">
        <v>32</v>
      </c>
      <c r="L59" s="12"/>
      <c r="M59" s="12"/>
      <c r="N59" s="12"/>
      <c r="O59" s="12"/>
      <c r="Q59" s="285" t="s">
        <v>51</v>
      </c>
      <c r="R59" s="285" t="s">
        <v>52</v>
      </c>
      <c r="S59" s="284"/>
    </row>
    <row r="60" spans="2:19" ht="21" x14ac:dyDescent="0.35">
      <c r="C60" s="318"/>
      <c r="D60" s="304" t="s">
        <v>54</v>
      </c>
      <c r="E60" s="298" t="str">
        <f>IF(F60&lt;20,"SUFICIENTE",IF(F60&lt;40,"INTERMEDIO","CRÍTICO"))</f>
        <v>SUFICIENTE</v>
      </c>
      <c r="F60" s="300">
        <f>COUNTIF(MADUREZ!N12:N73,"MENOR")</f>
        <v>5</v>
      </c>
      <c r="G60" s="295">
        <v>59</v>
      </c>
      <c r="H60" s="297" t="str">
        <f>IF(I60&lt;20,"SUFICIENTE",IF(I60&lt;40,"INTERMEDIO","CRÍTICO"))</f>
        <v>SUFICIENTE</v>
      </c>
      <c r="I60" s="296">
        <v>17</v>
      </c>
      <c r="J60" s="302">
        <v>42</v>
      </c>
      <c r="L60" s="12"/>
      <c r="M60" s="12"/>
      <c r="N60" s="12"/>
      <c r="O60" s="12"/>
      <c r="P60" s="12"/>
    </row>
    <row r="61" spans="2:19" ht="21" x14ac:dyDescent="0.35">
      <c r="C61" s="318"/>
      <c r="D61" s="305" t="s">
        <v>55</v>
      </c>
      <c r="E61" s="298" t="str">
        <f>IF(F61&lt;20,"SUFICIENTE",IF(F61&lt;20,"INTERMEDIO","CRÍTICO"))</f>
        <v>SUFICIENTE</v>
      </c>
      <c r="F61" s="300">
        <f>COUNTIF(MADUREZ!P12:P75,"MENOR")</f>
        <v>14</v>
      </c>
      <c r="G61" s="295">
        <v>60</v>
      </c>
      <c r="H61" s="301" t="str">
        <f>IF(I61&lt;20,"SUFICIENTE",IF(I61&lt;20,"INTERMEDIO","CRÍTICO"))</f>
        <v>CRÍTICO</v>
      </c>
      <c r="I61" s="302">
        <v>39</v>
      </c>
      <c r="J61" s="302">
        <v>21</v>
      </c>
      <c r="L61" s="12"/>
      <c r="M61" s="12"/>
      <c r="N61" s="12"/>
      <c r="O61" s="12"/>
      <c r="P61" s="12"/>
      <c r="S61" s="308"/>
    </row>
    <row r="62" spans="2:19" ht="40.5" customHeight="1" thickBot="1" x14ac:dyDescent="0.3"/>
    <row r="63" spans="2:19" ht="21.75" thickBot="1" x14ac:dyDescent="0.3">
      <c r="B63" s="319" t="s">
        <v>56</v>
      </c>
      <c r="C63" s="320"/>
      <c r="D63" s="320"/>
      <c r="E63" s="320"/>
      <c r="F63" s="320"/>
      <c r="G63" s="320"/>
      <c r="H63" s="320"/>
      <c r="I63" s="320"/>
      <c r="J63" s="320"/>
      <c r="K63" s="320"/>
      <c r="L63" s="320"/>
      <c r="M63" s="320"/>
      <c r="N63" s="320"/>
      <c r="O63" s="320"/>
      <c r="P63" s="321"/>
      <c r="R63" s="307"/>
    </row>
    <row r="64" spans="2:19" ht="18" customHeight="1" x14ac:dyDescent="0.25">
      <c r="R64" s="307"/>
    </row>
    <row r="65" spans="2:18" ht="18" customHeight="1" x14ac:dyDescent="0.25">
      <c r="R65" s="307"/>
    </row>
    <row r="66" spans="2:18" ht="18" customHeight="1" x14ac:dyDescent="0.25"/>
    <row r="67" spans="2:18" ht="18" customHeight="1" x14ac:dyDescent="0.25"/>
    <row r="68" spans="2:18" ht="18" customHeight="1" x14ac:dyDescent="0.25"/>
    <row r="69" spans="2:18" x14ac:dyDescent="0.25">
      <c r="B69" s="14"/>
      <c r="C69" s="15"/>
    </row>
    <row r="70" spans="2:18" x14ac:dyDescent="0.25">
      <c r="B70" s="14"/>
      <c r="C70" s="15"/>
    </row>
    <row r="71" spans="2:18" x14ac:dyDescent="0.25">
      <c r="B71" s="14"/>
      <c r="C71" s="15"/>
    </row>
    <row r="72" spans="2:18" x14ac:dyDescent="0.25">
      <c r="B72" s="14"/>
      <c r="C72" s="15"/>
    </row>
    <row r="73" spans="2:18" x14ac:dyDescent="0.25">
      <c r="B73" s="14"/>
      <c r="C73" s="15"/>
    </row>
    <row r="74" spans="2:18" x14ac:dyDescent="0.25">
      <c r="B74" s="14"/>
      <c r="C74" s="15"/>
    </row>
    <row r="75" spans="2:18" x14ac:dyDescent="0.25">
      <c r="B75" s="14"/>
      <c r="C75" s="15"/>
    </row>
    <row r="76" spans="2:18" x14ac:dyDescent="0.25">
      <c r="B76" s="14"/>
      <c r="C76" s="15"/>
    </row>
    <row r="77" spans="2:18" x14ac:dyDescent="0.25">
      <c r="B77" s="14"/>
      <c r="C77" s="15"/>
    </row>
    <row r="78" spans="2:18" x14ac:dyDescent="0.25">
      <c r="B78" s="14"/>
      <c r="C78" s="15"/>
    </row>
    <row r="79" spans="2:18" x14ac:dyDescent="0.25">
      <c r="B79" s="14"/>
      <c r="C79" s="15"/>
    </row>
    <row r="80" spans="2:18" x14ac:dyDescent="0.25">
      <c r="B80" s="14"/>
      <c r="C80" s="15"/>
    </row>
    <row r="81" spans="1:18" x14ac:dyDescent="0.25">
      <c r="A81" s="16"/>
      <c r="B81" s="16"/>
      <c r="C81" s="16"/>
      <c r="D81" s="16"/>
      <c r="E81" s="16"/>
      <c r="F81" s="16"/>
      <c r="G81" s="16"/>
      <c r="H81" s="16"/>
      <c r="I81" s="16"/>
      <c r="J81" s="16"/>
      <c r="K81" s="16"/>
      <c r="L81" s="16"/>
      <c r="M81" s="16"/>
      <c r="N81" s="16"/>
      <c r="O81" s="16"/>
      <c r="P81" s="16"/>
      <c r="Q81" s="16"/>
      <c r="R81" s="16"/>
    </row>
    <row r="84" spans="1:18" ht="15" customHeight="1" x14ac:dyDescent="0.25">
      <c r="B84" s="317" t="s">
        <v>61</v>
      </c>
      <c r="C84" s="317"/>
      <c r="D84" s="317"/>
      <c r="E84" s="317"/>
      <c r="L84" s="17"/>
      <c r="M84" s="18"/>
      <c r="N84" s="18"/>
    </row>
    <row r="85" spans="1:18" x14ac:dyDescent="0.25">
      <c r="B85" s="22" t="s">
        <v>1364</v>
      </c>
      <c r="C85" t="s">
        <v>62</v>
      </c>
      <c r="D85" s="247" t="s">
        <v>63</v>
      </c>
      <c r="E85" s="279" t="s">
        <v>1401</v>
      </c>
      <c r="F85" s="21"/>
      <c r="G85" s="21"/>
      <c r="H85" s="21"/>
      <c r="I85" s="21"/>
      <c r="J85" s="21"/>
      <c r="K85" s="21"/>
      <c r="L85" s="23"/>
      <c r="M85" s="24"/>
      <c r="N85" s="24"/>
      <c r="O85" s="21"/>
      <c r="P85" s="21"/>
      <c r="Q85" s="21"/>
      <c r="R85" s="21"/>
    </row>
    <row r="86" spans="1:18" x14ac:dyDescent="0.25">
      <c r="B86" s="19" t="s">
        <v>58</v>
      </c>
      <c r="C86" s="20">
        <v>86.666666666666671</v>
      </c>
      <c r="D86" s="20">
        <v>100</v>
      </c>
      <c r="E86" s="283">
        <v>71</v>
      </c>
      <c r="L86" s="17"/>
      <c r="M86" s="18"/>
      <c r="N86" s="18"/>
    </row>
    <row r="87" spans="1:18" x14ac:dyDescent="0.25">
      <c r="B87" s="19" t="s">
        <v>57</v>
      </c>
      <c r="C87" s="20">
        <v>82.5</v>
      </c>
      <c r="D87" s="20">
        <v>100</v>
      </c>
      <c r="E87" s="283">
        <v>70</v>
      </c>
      <c r="L87" s="17"/>
      <c r="M87" s="18"/>
      <c r="N87" s="18"/>
    </row>
    <row r="88" spans="1:18" x14ac:dyDescent="0.25">
      <c r="B88" s="19" t="s">
        <v>60</v>
      </c>
      <c r="C88" s="20">
        <v>83.333333333333329</v>
      </c>
      <c r="D88" s="20">
        <v>100</v>
      </c>
      <c r="E88" s="283">
        <v>60</v>
      </c>
      <c r="L88" s="17"/>
      <c r="M88" s="18"/>
      <c r="N88" s="18"/>
    </row>
    <row r="89" spans="1:18" x14ac:dyDescent="0.25">
      <c r="B89" s="19" t="s">
        <v>59</v>
      </c>
      <c r="C89" s="20">
        <v>53.333333333333336</v>
      </c>
      <c r="D89" s="20">
        <v>100</v>
      </c>
      <c r="E89" s="283">
        <v>33</v>
      </c>
      <c r="L89" s="17"/>
      <c r="M89" s="18"/>
      <c r="N89" s="18"/>
    </row>
    <row r="90" spans="1:18" x14ac:dyDescent="0.25">
      <c r="B90" s="19" t="s">
        <v>64</v>
      </c>
      <c r="C90" s="20">
        <v>93.114754098360649</v>
      </c>
      <c r="D90" s="20">
        <v>100</v>
      </c>
      <c r="E90" s="283">
        <v>74</v>
      </c>
    </row>
  </sheetData>
  <mergeCells count="55">
    <mergeCell ref="O2:P9"/>
    <mergeCell ref="B2:C9"/>
    <mergeCell ref="G38:H38"/>
    <mergeCell ref="E55:E56"/>
    <mergeCell ref="F55:F56"/>
    <mergeCell ref="J55:J56"/>
    <mergeCell ref="G43:H43"/>
    <mergeCell ref="B12:C12"/>
    <mergeCell ref="D12:P12"/>
    <mergeCell ref="B13:C13"/>
    <mergeCell ref="D13:P13"/>
    <mergeCell ref="B15:P15"/>
    <mergeCell ref="D2:N9"/>
    <mergeCell ref="B10:C10"/>
    <mergeCell ref="D10:P10"/>
    <mergeCell ref="B11:C11"/>
    <mergeCell ref="Q55:R56"/>
    <mergeCell ref="B17:B18"/>
    <mergeCell ref="C18:E18"/>
    <mergeCell ref="C19:E19"/>
    <mergeCell ref="C20:E20"/>
    <mergeCell ref="C23:E23"/>
    <mergeCell ref="C21:E21"/>
    <mergeCell ref="C22:E22"/>
    <mergeCell ref="C26:E26"/>
    <mergeCell ref="C27:E27"/>
    <mergeCell ref="C28:E28"/>
    <mergeCell ref="G39:H39"/>
    <mergeCell ref="G40:H40"/>
    <mergeCell ref="G41:H41"/>
    <mergeCell ref="G42:H42"/>
    <mergeCell ref="B35:P35"/>
    <mergeCell ref="D11:P11"/>
    <mergeCell ref="C24:E24"/>
    <mergeCell ref="C25:E25"/>
    <mergeCell ref="C17:J17"/>
    <mergeCell ref="G55:G56"/>
    <mergeCell ref="I55:I56"/>
    <mergeCell ref="H55:H56"/>
    <mergeCell ref="C29:E29"/>
    <mergeCell ref="B53:P53"/>
    <mergeCell ref="C31:E31"/>
    <mergeCell ref="C32:E32"/>
    <mergeCell ref="B33:E33"/>
    <mergeCell ref="C39:D39"/>
    <mergeCell ref="C40:D40"/>
    <mergeCell ref="C41:D41"/>
    <mergeCell ref="B37:B42"/>
    <mergeCell ref="C30:E30"/>
    <mergeCell ref="C42:D42"/>
    <mergeCell ref="C37:H37"/>
    <mergeCell ref="C38:D38"/>
    <mergeCell ref="B84:E84"/>
    <mergeCell ref="C57:C61"/>
    <mergeCell ref="B63:P63"/>
  </mergeCells>
  <pageMargins left="0.7" right="0.7" top="0.75" bottom="0.75" header="0.3" footer="0.3"/>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01"/>
  <sheetViews>
    <sheetView topLeftCell="A184" workbookViewId="0">
      <selection activeCell="G145" sqref="G145:G150"/>
    </sheetView>
  </sheetViews>
  <sheetFormatPr baseColWidth="10" defaultRowHeight="15" x14ac:dyDescent="0.25"/>
  <cols>
    <col min="1" max="1" width="16.85546875" customWidth="1"/>
    <col min="2" max="2" width="16.28515625" customWidth="1"/>
    <col min="3" max="3" width="14.5703125" style="44" customWidth="1"/>
    <col min="4" max="4" width="18.28515625" style="44" customWidth="1"/>
    <col min="5" max="5" width="50" style="44" customWidth="1"/>
    <col min="6" max="6" width="19.140625" style="44" customWidth="1"/>
    <col min="7" max="7" width="17.42578125" customWidth="1"/>
    <col min="8" max="8" width="13.5703125" style="44" bestFit="1" customWidth="1"/>
  </cols>
  <sheetData>
    <row r="1" spans="1:9" x14ac:dyDescent="0.25">
      <c r="A1" s="382" t="s">
        <v>1</v>
      </c>
      <c r="B1" s="393"/>
      <c r="C1" s="468" t="s">
        <v>1193</v>
      </c>
      <c r="D1" s="390"/>
      <c r="E1" s="390"/>
      <c r="F1" s="469"/>
      <c r="G1" s="514" t="s">
        <v>1</v>
      </c>
    </row>
    <row r="2" spans="1:9" x14ac:dyDescent="0.25">
      <c r="A2" s="384"/>
      <c r="B2" s="394"/>
      <c r="C2" s="470"/>
      <c r="D2" s="392"/>
      <c r="E2" s="392"/>
      <c r="F2" s="471"/>
      <c r="G2" s="515"/>
    </row>
    <row r="3" spans="1:9" x14ac:dyDescent="0.25">
      <c r="A3" s="384"/>
      <c r="B3" s="394"/>
      <c r="C3" s="470"/>
      <c r="D3" s="392"/>
      <c r="E3" s="392"/>
      <c r="F3" s="471"/>
      <c r="G3" s="515"/>
      <c r="I3">
        <v>0</v>
      </c>
    </row>
    <row r="4" spans="1:9" ht="15.75" thickBot="1" x14ac:dyDescent="0.3">
      <c r="A4" s="384"/>
      <c r="B4" s="394"/>
      <c r="C4" s="472"/>
      <c r="D4" s="473"/>
      <c r="E4" s="473"/>
      <c r="F4" s="474"/>
      <c r="G4" s="515"/>
      <c r="I4">
        <v>20</v>
      </c>
    </row>
    <row r="5" spans="1:9" x14ac:dyDescent="0.25">
      <c r="A5" s="384"/>
      <c r="B5" s="394"/>
      <c r="C5" s="495" t="s">
        <v>1317</v>
      </c>
      <c r="D5" s="496"/>
      <c r="E5" s="496"/>
      <c r="F5" s="497"/>
      <c r="G5" s="515"/>
      <c r="I5">
        <v>40</v>
      </c>
    </row>
    <row r="6" spans="1:9" x14ac:dyDescent="0.25">
      <c r="A6" s="384"/>
      <c r="B6" s="394"/>
      <c r="C6" s="498"/>
      <c r="D6" s="439"/>
      <c r="E6" s="439"/>
      <c r="F6" s="499"/>
      <c r="G6" s="515"/>
      <c r="I6">
        <v>60</v>
      </c>
    </row>
    <row r="7" spans="1:9" x14ac:dyDescent="0.25">
      <c r="A7" s="384"/>
      <c r="B7" s="394"/>
      <c r="C7" s="498"/>
      <c r="D7" s="439"/>
      <c r="E7" s="439"/>
      <c r="F7" s="499"/>
      <c r="G7" s="515"/>
      <c r="I7">
        <v>80</v>
      </c>
    </row>
    <row r="8" spans="1:9" x14ac:dyDescent="0.25">
      <c r="A8" s="384"/>
      <c r="B8" s="394"/>
      <c r="C8" s="498"/>
      <c r="D8" s="439"/>
      <c r="E8" s="439"/>
      <c r="F8" s="499"/>
      <c r="G8" s="515"/>
      <c r="I8">
        <v>100</v>
      </c>
    </row>
    <row r="9" spans="1:9" ht="15.75" thickBot="1" x14ac:dyDescent="0.3">
      <c r="A9" s="387"/>
      <c r="B9" s="395"/>
      <c r="C9" s="500"/>
      <c r="D9" s="441"/>
      <c r="E9" s="441"/>
      <c r="F9" s="501"/>
      <c r="G9" s="516"/>
    </row>
    <row r="11" spans="1:9" ht="15.75" thickBot="1" x14ac:dyDescent="0.3"/>
    <row r="12" spans="1:9" ht="45" x14ac:dyDescent="0.25">
      <c r="A12" s="205" t="s">
        <v>1122</v>
      </c>
      <c r="B12" s="206" t="s">
        <v>1123</v>
      </c>
      <c r="C12" s="206" t="s">
        <v>1124</v>
      </c>
      <c r="D12" s="207" t="s">
        <v>245</v>
      </c>
      <c r="E12" s="207" t="s">
        <v>1049</v>
      </c>
      <c r="F12" s="207" t="s">
        <v>1050</v>
      </c>
      <c r="G12" s="208" t="s">
        <v>1125</v>
      </c>
      <c r="H12" s="246" t="s">
        <v>1265</v>
      </c>
    </row>
    <row r="13" spans="1:9" ht="165" x14ac:dyDescent="0.25">
      <c r="A13" s="209" t="s">
        <v>57</v>
      </c>
      <c r="B13" s="150" t="s">
        <v>1126</v>
      </c>
      <c r="C13" s="151" t="s">
        <v>491</v>
      </c>
      <c r="D13" s="151" t="s">
        <v>186</v>
      </c>
      <c r="E13" s="150" t="s">
        <v>1127</v>
      </c>
      <c r="F13" s="151" t="s">
        <v>491</v>
      </c>
      <c r="G13" s="210">
        <v>80</v>
      </c>
      <c r="H13" s="209" t="s">
        <v>57</v>
      </c>
    </row>
    <row r="14" spans="1:9" ht="30" x14ac:dyDescent="0.25">
      <c r="A14" s="209" t="s">
        <v>57</v>
      </c>
      <c r="B14" s="151" t="s">
        <v>1128</v>
      </c>
      <c r="C14" s="151" t="s">
        <v>491</v>
      </c>
      <c r="D14" s="151" t="s">
        <v>186</v>
      </c>
      <c r="E14" s="150" t="s">
        <v>1129</v>
      </c>
      <c r="F14" s="151" t="s">
        <v>491</v>
      </c>
      <c r="G14" s="210">
        <v>80</v>
      </c>
      <c r="H14" s="209" t="s">
        <v>57</v>
      </c>
    </row>
    <row r="15" spans="1:9" ht="45" x14ac:dyDescent="0.25">
      <c r="A15" s="209" t="s">
        <v>58</v>
      </c>
      <c r="B15" s="151" t="s">
        <v>1130</v>
      </c>
      <c r="C15" s="151" t="s">
        <v>491</v>
      </c>
      <c r="D15" s="151" t="s">
        <v>186</v>
      </c>
      <c r="E15" s="150" t="s">
        <v>230</v>
      </c>
      <c r="F15" s="151" t="s">
        <v>491</v>
      </c>
      <c r="G15" s="210">
        <v>80</v>
      </c>
      <c r="H15" s="209" t="s">
        <v>58</v>
      </c>
    </row>
    <row r="16" spans="1:9" x14ac:dyDescent="0.25">
      <c r="A16" s="209" t="s">
        <v>58</v>
      </c>
      <c r="B16" s="151" t="s">
        <v>1131</v>
      </c>
      <c r="C16" s="151" t="s">
        <v>491</v>
      </c>
      <c r="D16" s="151" t="s">
        <v>186</v>
      </c>
      <c r="E16" s="151" t="s">
        <v>232</v>
      </c>
      <c r="F16" s="151" t="s">
        <v>491</v>
      </c>
      <c r="G16" s="210">
        <v>100</v>
      </c>
      <c r="H16" s="209" t="s">
        <v>58</v>
      </c>
    </row>
    <row r="17" spans="1:8" ht="165" x14ac:dyDescent="0.25">
      <c r="A17" s="209" t="s">
        <v>60</v>
      </c>
      <c r="B17" s="151" t="s">
        <v>1132</v>
      </c>
      <c r="C17" s="151" t="s">
        <v>491</v>
      </c>
      <c r="D17" s="151" t="s">
        <v>186</v>
      </c>
      <c r="E17" s="150" t="s">
        <v>1133</v>
      </c>
      <c r="F17" s="151" t="s">
        <v>491</v>
      </c>
      <c r="G17" s="210">
        <v>60</v>
      </c>
      <c r="H17" s="209" t="s">
        <v>60</v>
      </c>
    </row>
    <row r="18" spans="1:8" ht="165" x14ac:dyDescent="0.25">
      <c r="A18" s="209" t="s">
        <v>59</v>
      </c>
      <c r="B18" s="150" t="s">
        <v>1134</v>
      </c>
      <c r="C18" s="151" t="s">
        <v>491</v>
      </c>
      <c r="D18" s="151" t="s">
        <v>186</v>
      </c>
      <c r="E18" s="150" t="s">
        <v>1135</v>
      </c>
      <c r="F18" s="151" t="s">
        <v>491</v>
      </c>
      <c r="G18" s="210">
        <v>40</v>
      </c>
      <c r="H18" s="209" t="s">
        <v>59</v>
      </c>
    </row>
    <row r="19" spans="1:8" ht="30" x14ac:dyDescent="0.25">
      <c r="A19" s="209" t="s">
        <v>58</v>
      </c>
      <c r="B19" s="151" t="s">
        <v>1136</v>
      </c>
      <c r="C19" s="151" t="s">
        <v>491</v>
      </c>
      <c r="D19" s="151" t="s">
        <v>186</v>
      </c>
      <c r="E19" s="150" t="s">
        <v>1137</v>
      </c>
      <c r="F19" s="151" t="s">
        <v>491</v>
      </c>
      <c r="G19" s="210">
        <v>80</v>
      </c>
      <c r="H19" s="209" t="s">
        <v>58</v>
      </c>
    </row>
    <row r="20" spans="1:8" x14ac:dyDescent="0.25">
      <c r="A20" s="209" t="s">
        <v>60</v>
      </c>
      <c r="B20" s="151" t="s">
        <v>1138</v>
      </c>
      <c r="C20" s="151" t="s">
        <v>491</v>
      </c>
      <c r="D20" s="151" t="s">
        <v>186</v>
      </c>
      <c r="E20" s="150" t="s">
        <v>1139</v>
      </c>
      <c r="F20" s="151" t="s">
        <v>491</v>
      </c>
      <c r="G20" s="210">
        <v>60</v>
      </c>
      <c r="H20" s="209" t="s">
        <v>60</v>
      </c>
    </row>
    <row r="21" spans="1:8" ht="45" x14ac:dyDescent="0.25">
      <c r="A21" s="209" t="s">
        <v>58</v>
      </c>
      <c r="B21" s="151" t="s">
        <v>1140</v>
      </c>
      <c r="C21" s="151" t="s">
        <v>491</v>
      </c>
      <c r="D21" s="151" t="s">
        <v>186</v>
      </c>
      <c r="E21" s="150" t="s">
        <v>231</v>
      </c>
      <c r="F21" s="151" t="s">
        <v>491</v>
      </c>
      <c r="G21" s="210">
        <v>80</v>
      </c>
      <c r="H21" s="209" t="s">
        <v>58</v>
      </c>
    </row>
    <row r="22" spans="1:8" ht="30" x14ac:dyDescent="0.25">
      <c r="A22" s="209" t="s">
        <v>58</v>
      </c>
      <c r="B22" s="151" t="s">
        <v>1141</v>
      </c>
      <c r="C22" s="151" t="s">
        <v>491</v>
      </c>
      <c r="D22" s="151" t="s">
        <v>186</v>
      </c>
      <c r="E22" s="150" t="s">
        <v>1142</v>
      </c>
      <c r="F22" s="151" t="s">
        <v>491</v>
      </c>
      <c r="G22" s="210">
        <v>60</v>
      </c>
      <c r="H22" s="209" t="s">
        <v>58</v>
      </c>
    </row>
    <row r="23" spans="1:8" ht="90" x14ac:dyDescent="0.25">
      <c r="A23" s="209" t="s">
        <v>59</v>
      </c>
      <c r="B23" s="151" t="s">
        <v>1143</v>
      </c>
      <c r="C23" s="151" t="s">
        <v>491</v>
      </c>
      <c r="D23" s="151" t="s">
        <v>186</v>
      </c>
      <c r="E23" s="150" t="s">
        <v>1144</v>
      </c>
      <c r="F23" s="151" t="s">
        <v>491</v>
      </c>
      <c r="G23" s="210">
        <v>40</v>
      </c>
      <c r="H23" s="209" t="s">
        <v>59</v>
      </c>
    </row>
    <row r="24" spans="1:8" ht="30" x14ac:dyDescent="0.25">
      <c r="A24" s="209" t="s">
        <v>64</v>
      </c>
      <c r="B24" s="151" t="s">
        <v>1145</v>
      </c>
      <c r="C24" s="151" t="s">
        <v>491</v>
      </c>
      <c r="D24" s="151" t="s">
        <v>186</v>
      </c>
      <c r="E24" s="150" t="s">
        <v>1146</v>
      </c>
      <c r="F24" s="151" t="s">
        <v>491</v>
      </c>
      <c r="G24" s="210">
        <v>80</v>
      </c>
      <c r="H24" s="209" t="s">
        <v>64</v>
      </c>
    </row>
    <row r="25" spans="1:8" ht="165" x14ac:dyDescent="0.25">
      <c r="A25" s="209" t="s">
        <v>57</v>
      </c>
      <c r="B25" s="150" t="s">
        <v>1147</v>
      </c>
      <c r="C25" s="151" t="s">
        <v>491</v>
      </c>
      <c r="D25" s="151" t="s">
        <v>186</v>
      </c>
      <c r="E25" s="150" t="s">
        <v>1148</v>
      </c>
      <c r="F25" s="151" t="s">
        <v>491</v>
      </c>
      <c r="G25" s="210">
        <v>80</v>
      </c>
      <c r="H25" s="209" t="s">
        <v>57</v>
      </c>
    </row>
    <row r="26" spans="1:8" x14ac:dyDescent="0.25">
      <c r="A26" s="211" t="s">
        <v>58</v>
      </c>
      <c r="B26" s="19" t="s">
        <v>265</v>
      </c>
      <c r="C26" s="19" t="s">
        <v>263</v>
      </c>
      <c r="D26" s="19" t="s">
        <v>491</v>
      </c>
      <c r="E26" s="19" t="s">
        <v>491</v>
      </c>
      <c r="F26" s="19" t="s">
        <v>1064</v>
      </c>
      <c r="G26" s="212">
        <f>VLOOKUP(C26,ADMINISTRATIVAS!$F$12:$L$76,7,FALSE)</f>
        <v>100</v>
      </c>
      <c r="H26" s="211" t="s">
        <v>58</v>
      </c>
    </row>
    <row r="27" spans="1:8" x14ac:dyDescent="0.25">
      <c r="A27" s="211" t="s">
        <v>58</v>
      </c>
      <c r="B27" s="49" t="s">
        <v>1149</v>
      </c>
      <c r="C27" s="19" t="s">
        <v>283</v>
      </c>
      <c r="D27" s="19" t="s">
        <v>491</v>
      </c>
      <c r="E27" s="19" t="s">
        <v>491</v>
      </c>
      <c r="F27" s="19" t="s">
        <v>1064</v>
      </c>
      <c r="G27" s="212">
        <f>VLOOKUP(C27,ADMINISTRATIVAS!$F$12:$L$76,7,FALSE)</f>
        <v>100</v>
      </c>
      <c r="H27" s="211" t="s">
        <v>58</v>
      </c>
    </row>
    <row r="28" spans="1:8" x14ac:dyDescent="0.25">
      <c r="A28" s="211" t="s">
        <v>58</v>
      </c>
      <c r="B28" s="49" t="s">
        <v>349</v>
      </c>
      <c r="C28" s="19" t="s">
        <v>283</v>
      </c>
      <c r="D28" s="19" t="s">
        <v>491</v>
      </c>
      <c r="E28" s="19" t="s">
        <v>491</v>
      </c>
      <c r="F28" s="19" t="s">
        <v>1064</v>
      </c>
      <c r="G28" s="212">
        <f>VLOOKUP(C28,ADMINISTRATIVAS!$F$12:$L$76,7,FALSE)</f>
        <v>100</v>
      </c>
      <c r="H28" s="211" t="s">
        <v>58</v>
      </c>
    </row>
    <row r="29" spans="1:8" x14ac:dyDescent="0.25">
      <c r="A29" s="211" t="s">
        <v>64</v>
      </c>
      <c r="B29" s="49" t="s">
        <v>1150</v>
      </c>
      <c r="C29" s="19" t="s">
        <v>283</v>
      </c>
      <c r="D29" s="19" t="s">
        <v>491</v>
      </c>
      <c r="E29" s="19" t="s">
        <v>491</v>
      </c>
      <c r="F29" s="19" t="s">
        <v>1064</v>
      </c>
      <c r="G29" s="212">
        <f>VLOOKUP(C29,ADMINISTRATIVAS!$F$12:$L$76,7,FALSE)</f>
        <v>100</v>
      </c>
      <c r="H29" s="211" t="s">
        <v>64</v>
      </c>
    </row>
    <row r="30" spans="1:8" x14ac:dyDescent="0.25">
      <c r="A30" s="211" t="s">
        <v>64</v>
      </c>
      <c r="B30" s="49" t="s">
        <v>1151</v>
      </c>
      <c r="C30" s="19" t="s">
        <v>283</v>
      </c>
      <c r="D30" s="19" t="s">
        <v>491</v>
      </c>
      <c r="E30" s="19" t="s">
        <v>491</v>
      </c>
      <c r="F30" s="19" t="s">
        <v>1064</v>
      </c>
      <c r="G30" s="212">
        <f>VLOOKUP(C30,ADMINISTRATIVAS!$F$12:$L$76,7,FALSE)</f>
        <v>100</v>
      </c>
      <c r="H30" s="211" t="s">
        <v>64</v>
      </c>
    </row>
    <row r="31" spans="1:8" x14ac:dyDescent="0.25">
      <c r="A31" s="211" t="s">
        <v>64</v>
      </c>
      <c r="B31" s="49" t="s">
        <v>1152</v>
      </c>
      <c r="C31" s="19" t="s">
        <v>283</v>
      </c>
      <c r="D31" s="19" t="s">
        <v>491</v>
      </c>
      <c r="E31" s="19" t="s">
        <v>491</v>
      </c>
      <c r="F31" s="19" t="s">
        <v>1064</v>
      </c>
      <c r="G31" s="212">
        <f>VLOOKUP(C31,ADMINISTRATIVAS!$F$12:$L$76,7,FALSE)</f>
        <v>100</v>
      </c>
      <c r="H31" s="211" t="s">
        <v>64</v>
      </c>
    </row>
    <row r="32" spans="1:8" x14ac:dyDescent="0.25">
      <c r="A32" s="211" t="s">
        <v>64</v>
      </c>
      <c r="B32" s="49" t="s">
        <v>1153</v>
      </c>
      <c r="C32" s="19" t="s">
        <v>283</v>
      </c>
      <c r="D32" s="19" t="s">
        <v>491</v>
      </c>
      <c r="E32" s="19" t="s">
        <v>491</v>
      </c>
      <c r="F32" s="19" t="s">
        <v>1064</v>
      </c>
      <c r="G32" s="212">
        <f>VLOOKUP(C32,ADMINISTRATIVAS!$F$12:$L$76,7,FALSE)</f>
        <v>100</v>
      </c>
      <c r="H32" s="211" t="s">
        <v>64</v>
      </c>
    </row>
    <row r="33" spans="1:8" x14ac:dyDescent="0.25">
      <c r="A33" s="211" t="s">
        <v>57</v>
      </c>
      <c r="B33" s="49" t="s">
        <v>1154</v>
      </c>
      <c r="C33" s="19" t="s">
        <v>283</v>
      </c>
      <c r="D33" s="19" t="s">
        <v>491</v>
      </c>
      <c r="E33" s="19" t="s">
        <v>491</v>
      </c>
      <c r="F33" s="19" t="s">
        <v>1064</v>
      </c>
      <c r="G33" s="212">
        <f>VLOOKUP(C33,ADMINISTRATIVAS!$F$12:$L$76,7,FALSE)</f>
        <v>100</v>
      </c>
      <c r="H33" s="211" t="s">
        <v>57</v>
      </c>
    </row>
    <row r="34" spans="1:8" x14ac:dyDescent="0.25">
      <c r="A34" s="211" t="s">
        <v>60</v>
      </c>
      <c r="B34" s="49" t="s">
        <v>1155</v>
      </c>
      <c r="C34" s="19" t="s">
        <v>283</v>
      </c>
      <c r="D34" s="19" t="s">
        <v>491</v>
      </c>
      <c r="E34" s="19" t="s">
        <v>491</v>
      </c>
      <c r="F34" s="19" t="s">
        <v>1064</v>
      </c>
      <c r="G34" s="212">
        <f>VLOOKUP(C34,ADMINISTRATIVAS!$F$12:$L$76,7,FALSE)</f>
        <v>100</v>
      </c>
      <c r="H34" s="211" t="s">
        <v>60</v>
      </c>
    </row>
    <row r="35" spans="1:8" x14ac:dyDescent="0.25">
      <c r="A35" s="211" t="s">
        <v>64</v>
      </c>
      <c r="B35" s="49" t="s">
        <v>1156</v>
      </c>
      <c r="C35" s="19" t="s">
        <v>290</v>
      </c>
      <c r="D35" s="19" t="s">
        <v>491</v>
      </c>
      <c r="E35" s="19" t="s">
        <v>491</v>
      </c>
      <c r="F35" s="19" t="s">
        <v>1064</v>
      </c>
      <c r="G35" s="212">
        <f>VLOOKUP(C35,ADMINISTRATIVAS!$F$12:$L$76,7,FALSE)</f>
        <v>100</v>
      </c>
      <c r="H35" s="211" t="s">
        <v>64</v>
      </c>
    </row>
    <row r="36" spans="1:8" x14ac:dyDescent="0.25">
      <c r="A36" s="211" t="s">
        <v>64</v>
      </c>
      <c r="B36" s="49" t="s">
        <v>340</v>
      </c>
      <c r="C36" s="19" t="s">
        <v>290</v>
      </c>
      <c r="D36" s="19" t="s">
        <v>491</v>
      </c>
      <c r="E36" s="19" t="s">
        <v>491</v>
      </c>
      <c r="F36" s="19" t="s">
        <v>1064</v>
      </c>
      <c r="G36" s="212">
        <f>VLOOKUP(C36,ADMINISTRATIVAS!$F$12:$L$76,7,FALSE)</f>
        <v>100</v>
      </c>
      <c r="H36" s="211" t="s">
        <v>64</v>
      </c>
    </row>
    <row r="37" spans="1:8" x14ac:dyDescent="0.25">
      <c r="A37" s="211" t="s">
        <v>60</v>
      </c>
      <c r="B37" s="49" t="s">
        <v>1157</v>
      </c>
      <c r="C37" s="19" t="s">
        <v>290</v>
      </c>
      <c r="D37" s="19" t="s">
        <v>491</v>
      </c>
      <c r="E37" s="19" t="s">
        <v>491</v>
      </c>
      <c r="F37" s="19" t="s">
        <v>1064</v>
      </c>
      <c r="G37" s="212">
        <f>VLOOKUP(C37,ADMINISTRATIVAS!$F$12:$L$76,7,FALSE)</f>
        <v>100</v>
      </c>
      <c r="H37" s="211" t="s">
        <v>60</v>
      </c>
    </row>
    <row r="38" spans="1:8" x14ac:dyDescent="0.25">
      <c r="A38" s="211" t="s">
        <v>60</v>
      </c>
      <c r="B38" s="19" t="s">
        <v>297</v>
      </c>
      <c r="C38" s="19" t="s">
        <v>296</v>
      </c>
      <c r="D38" s="19" t="s">
        <v>491</v>
      </c>
      <c r="E38" s="19" t="s">
        <v>491</v>
      </c>
      <c r="F38" s="19" t="s">
        <v>1064</v>
      </c>
      <c r="G38" s="212">
        <f>VLOOKUP(C38,ADMINISTRATIVAS!$F$12:$L$76,7,FALSE)</f>
        <v>100</v>
      </c>
      <c r="H38" s="211" t="s">
        <v>60</v>
      </c>
    </row>
    <row r="39" spans="1:8" x14ac:dyDescent="0.25">
      <c r="A39" s="211" t="s">
        <v>58</v>
      </c>
      <c r="B39" s="19" t="s">
        <v>303</v>
      </c>
      <c r="C39" s="19" t="s">
        <v>302</v>
      </c>
      <c r="D39" s="19" t="s">
        <v>491</v>
      </c>
      <c r="E39" s="19" t="s">
        <v>491</v>
      </c>
      <c r="F39" s="19" t="s">
        <v>1064</v>
      </c>
      <c r="G39" s="212">
        <f>VLOOKUP(C39,ADMINISTRATIVAS!$F$12:$L$76,7,FALSE)</f>
        <v>100</v>
      </c>
      <c r="H39" s="211" t="s">
        <v>58</v>
      </c>
    </row>
    <row r="40" spans="1:8" x14ac:dyDescent="0.25">
      <c r="A40" s="211" t="s">
        <v>64</v>
      </c>
      <c r="B40" s="49" t="s">
        <v>865</v>
      </c>
      <c r="C40" s="19" t="s">
        <v>308</v>
      </c>
      <c r="D40" s="19" t="s">
        <v>491</v>
      </c>
      <c r="E40" s="19" t="s">
        <v>491</v>
      </c>
      <c r="F40" s="19" t="s">
        <v>1064</v>
      </c>
      <c r="G40" s="212">
        <f>VLOOKUP(C40,ADMINISTRATIVAS!$F$12:$L$76,7,FALSE)</f>
        <v>100</v>
      </c>
      <c r="H40" s="211" t="s">
        <v>64</v>
      </c>
    </row>
    <row r="41" spans="1:8" x14ac:dyDescent="0.25">
      <c r="A41" s="211" t="s">
        <v>64</v>
      </c>
      <c r="B41" s="49" t="s">
        <v>323</v>
      </c>
      <c r="C41" s="49" t="s">
        <v>322</v>
      </c>
      <c r="D41" s="19" t="s">
        <v>491</v>
      </c>
      <c r="E41" s="19" t="s">
        <v>491</v>
      </c>
      <c r="F41" s="19" t="s">
        <v>1064</v>
      </c>
      <c r="G41" s="212">
        <f>VLOOKUP(C41,ADMINISTRATIVAS!$F$12:$L$76,7,FALSE)</f>
        <v>100</v>
      </c>
      <c r="H41" s="211" t="s">
        <v>64</v>
      </c>
    </row>
    <row r="42" spans="1:8" x14ac:dyDescent="0.25">
      <c r="A42" s="211" t="s">
        <v>64</v>
      </c>
      <c r="B42" s="49" t="s">
        <v>340</v>
      </c>
      <c r="C42" s="19" t="s">
        <v>334</v>
      </c>
      <c r="D42" s="19" t="s">
        <v>491</v>
      </c>
      <c r="E42" s="19" t="s">
        <v>491</v>
      </c>
      <c r="F42" s="19" t="s">
        <v>1064</v>
      </c>
      <c r="G42" s="212">
        <f>VLOOKUP(C42,ADMINISTRATIVAS!$F$12:$L$76,7,FALSE)</f>
        <v>100</v>
      </c>
      <c r="H42" s="211" t="s">
        <v>64</v>
      </c>
    </row>
    <row r="43" spans="1:8" x14ac:dyDescent="0.25">
      <c r="A43" s="211" t="s">
        <v>64</v>
      </c>
      <c r="B43" s="49" t="s">
        <v>398</v>
      </c>
      <c r="C43" s="19" t="s">
        <v>334</v>
      </c>
      <c r="D43" s="19" t="s">
        <v>491</v>
      </c>
      <c r="E43" s="19" t="s">
        <v>491</v>
      </c>
      <c r="F43" s="19" t="s">
        <v>1064</v>
      </c>
      <c r="G43" s="212">
        <f>VLOOKUP(C43,ADMINISTRATIVAS!$F$12:$L$76,7,FALSE)</f>
        <v>100</v>
      </c>
      <c r="H43" s="211" t="s">
        <v>64</v>
      </c>
    </row>
    <row r="44" spans="1:8" x14ac:dyDescent="0.25">
      <c r="A44" s="211" t="s">
        <v>64</v>
      </c>
      <c r="B44" s="19" t="s">
        <v>340</v>
      </c>
      <c r="C44" s="19" t="s">
        <v>339</v>
      </c>
      <c r="D44" s="19" t="s">
        <v>491</v>
      </c>
      <c r="E44" s="19" t="s">
        <v>491</v>
      </c>
      <c r="F44" s="19" t="s">
        <v>1064</v>
      </c>
      <c r="G44" s="212">
        <f>VLOOKUP(C44,ADMINISTRATIVAS!$F$12:$L$76,7,FALSE)</f>
        <v>100</v>
      </c>
      <c r="H44" s="211" t="s">
        <v>64</v>
      </c>
    </row>
    <row r="45" spans="1:8" x14ac:dyDescent="0.25">
      <c r="A45" s="211" t="s">
        <v>58</v>
      </c>
      <c r="B45" s="19" t="s">
        <v>349</v>
      </c>
      <c r="C45" s="49" t="s">
        <v>348</v>
      </c>
      <c r="D45" s="19" t="s">
        <v>491</v>
      </c>
      <c r="E45" s="19" t="s">
        <v>491</v>
      </c>
      <c r="F45" s="19" t="s">
        <v>1064</v>
      </c>
      <c r="G45" s="212">
        <f>VLOOKUP(C45,ADMINISTRATIVAS!$F$12:$L$76,7,FALSE)</f>
        <v>100</v>
      </c>
      <c r="H45" s="211" t="s">
        <v>58</v>
      </c>
    </row>
    <row r="46" spans="1:8" x14ac:dyDescent="0.25">
      <c r="A46" s="211" t="s">
        <v>64</v>
      </c>
      <c r="B46" s="49" t="s">
        <v>1158</v>
      </c>
      <c r="C46" s="49" t="s">
        <v>354</v>
      </c>
      <c r="D46" s="19" t="s">
        <v>491</v>
      </c>
      <c r="E46" s="19" t="s">
        <v>491</v>
      </c>
      <c r="F46" s="19" t="s">
        <v>1064</v>
      </c>
      <c r="G46" s="212">
        <f>VLOOKUP(C46,ADMINISTRATIVAS!$F$12:$L$76,7,FALSE)</f>
        <v>100</v>
      </c>
      <c r="H46" s="211" t="s">
        <v>64</v>
      </c>
    </row>
    <row r="47" spans="1:8" x14ac:dyDescent="0.25">
      <c r="A47" s="211" t="s">
        <v>64</v>
      </c>
      <c r="B47" s="49" t="s">
        <v>1150</v>
      </c>
      <c r="C47" s="49" t="s">
        <v>354</v>
      </c>
      <c r="D47" s="19" t="s">
        <v>491</v>
      </c>
      <c r="E47" s="19" t="s">
        <v>491</v>
      </c>
      <c r="F47" s="19" t="s">
        <v>1064</v>
      </c>
      <c r="G47" s="212">
        <f>VLOOKUP(C47,ADMINISTRATIVAS!$F$12:$L$76,7,FALSE)</f>
        <v>100</v>
      </c>
      <c r="H47" s="211" t="s">
        <v>64</v>
      </c>
    </row>
    <row r="48" spans="1:8" x14ac:dyDescent="0.25">
      <c r="A48" s="211" t="s">
        <v>64</v>
      </c>
      <c r="B48" s="49" t="s">
        <v>1151</v>
      </c>
      <c r="C48" s="49" t="s">
        <v>354</v>
      </c>
      <c r="D48" s="19" t="s">
        <v>491</v>
      </c>
      <c r="E48" s="19" t="s">
        <v>491</v>
      </c>
      <c r="F48" s="19" t="s">
        <v>1064</v>
      </c>
      <c r="G48" s="212">
        <f>VLOOKUP(C48,ADMINISTRATIVAS!$F$12:$L$76,7,FALSE)</f>
        <v>100</v>
      </c>
      <c r="H48" s="211" t="s">
        <v>64</v>
      </c>
    </row>
    <row r="49" spans="1:8" x14ac:dyDescent="0.25">
      <c r="A49" s="211" t="s">
        <v>64</v>
      </c>
      <c r="B49" s="49" t="s">
        <v>1152</v>
      </c>
      <c r="C49" s="49" t="s">
        <v>354</v>
      </c>
      <c r="D49" s="19" t="s">
        <v>491</v>
      </c>
      <c r="E49" s="19" t="s">
        <v>491</v>
      </c>
      <c r="F49" s="19" t="s">
        <v>1064</v>
      </c>
      <c r="G49" s="212">
        <f>VLOOKUP(C49,ADMINISTRATIVAS!$F$12:$L$76,7,FALSE)</f>
        <v>100</v>
      </c>
      <c r="H49" s="211" t="s">
        <v>64</v>
      </c>
    </row>
    <row r="50" spans="1:8" x14ac:dyDescent="0.25">
      <c r="A50" s="211" t="s">
        <v>64</v>
      </c>
      <c r="B50" s="49" t="s">
        <v>1153</v>
      </c>
      <c r="C50" s="49" t="s">
        <v>354</v>
      </c>
      <c r="D50" s="19" t="s">
        <v>491</v>
      </c>
      <c r="E50" s="19" t="s">
        <v>491</v>
      </c>
      <c r="F50" s="19" t="s">
        <v>1064</v>
      </c>
      <c r="G50" s="212">
        <f>VLOOKUP(C50,ADMINISTRATIVAS!$F$12:$L$76,7,FALSE)</f>
        <v>100</v>
      </c>
      <c r="H50" s="211" t="s">
        <v>64</v>
      </c>
    </row>
    <row r="51" spans="1:8" x14ac:dyDescent="0.25">
      <c r="A51" s="211" t="s">
        <v>64</v>
      </c>
      <c r="B51" s="49" t="s">
        <v>340</v>
      </c>
      <c r="C51" s="19" t="s">
        <v>369</v>
      </c>
      <c r="D51" s="19" t="s">
        <v>491</v>
      </c>
      <c r="E51" s="19" t="s">
        <v>491</v>
      </c>
      <c r="F51" s="19" t="s">
        <v>1064</v>
      </c>
      <c r="G51" s="212">
        <f>VLOOKUP(C51,ADMINISTRATIVAS!$F$12:$L$76,7,FALSE)</f>
        <v>100</v>
      </c>
      <c r="H51" s="211" t="s">
        <v>64</v>
      </c>
    </row>
    <row r="52" spans="1:8" x14ac:dyDescent="0.25">
      <c r="A52" s="211" t="s">
        <v>64</v>
      </c>
      <c r="B52" s="49" t="s">
        <v>398</v>
      </c>
      <c r="C52" s="19" t="s">
        <v>369</v>
      </c>
      <c r="D52" s="19" t="s">
        <v>491</v>
      </c>
      <c r="E52" s="19" t="s">
        <v>491</v>
      </c>
      <c r="F52" s="19" t="s">
        <v>1064</v>
      </c>
      <c r="G52" s="212">
        <f>VLOOKUP(C52,ADMINISTRATIVAS!$F$12:$L$76,7,FALSE)</f>
        <v>100</v>
      </c>
      <c r="H52" s="211" t="s">
        <v>64</v>
      </c>
    </row>
    <row r="53" spans="1:8" x14ac:dyDescent="0.25">
      <c r="A53" s="211" t="s">
        <v>58</v>
      </c>
      <c r="B53" s="49" t="s">
        <v>1159</v>
      </c>
      <c r="C53" s="19" t="s">
        <v>379</v>
      </c>
      <c r="D53" s="19" t="s">
        <v>491</v>
      </c>
      <c r="E53" s="19" t="s">
        <v>491</v>
      </c>
      <c r="F53" s="19" t="s">
        <v>1064</v>
      </c>
      <c r="G53" s="212">
        <f>VLOOKUP(C53,ADMINISTRATIVAS!$F$12:$L$76,7,FALSE)</f>
        <v>100</v>
      </c>
      <c r="H53" s="211" t="s">
        <v>58</v>
      </c>
    </row>
    <row r="54" spans="1:8" x14ac:dyDescent="0.25">
      <c r="A54" s="211" t="s">
        <v>58</v>
      </c>
      <c r="B54" s="49" t="s">
        <v>1160</v>
      </c>
      <c r="C54" s="19" t="s">
        <v>379</v>
      </c>
      <c r="D54" s="19" t="s">
        <v>491</v>
      </c>
      <c r="E54" s="19" t="s">
        <v>491</v>
      </c>
      <c r="F54" s="19" t="s">
        <v>1064</v>
      </c>
      <c r="G54" s="212">
        <f>VLOOKUP(C54,ADMINISTRATIVAS!$F$12:$L$76,7,FALSE)</f>
        <v>100</v>
      </c>
      <c r="H54" s="211" t="s">
        <v>58</v>
      </c>
    </row>
    <row r="55" spans="1:8" x14ac:dyDescent="0.25">
      <c r="A55" s="211" t="s">
        <v>58</v>
      </c>
      <c r="B55" s="49" t="s">
        <v>1161</v>
      </c>
      <c r="C55" s="19" t="s">
        <v>379</v>
      </c>
      <c r="D55" s="19" t="s">
        <v>491</v>
      </c>
      <c r="E55" s="19" t="s">
        <v>491</v>
      </c>
      <c r="F55" s="19" t="s">
        <v>1064</v>
      </c>
      <c r="G55" s="212">
        <f>VLOOKUP(C55,ADMINISTRATIVAS!$F$12:$L$76,7,FALSE)</f>
        <v>100</v>
      </c>
      <c r="H55" s="211" t="s">
        <v>58</v>
      </c>
    </row>
    <row r="56" spans="1:8" x14ac:dyDescent="0.25">
      <c r="A56" s="211" t="s">
        <v>58</v>
      </c>
      <c r="B56" s="49" t="s">
        <v>1159</v>
      </c>
      <c r="C56" s="19" t="s">
        <v>386</v>
      </c>
      <c r="D56" s="19" t="s">
        <v>491</v>
      </c>
      <c r="E56" s="19" t="s">
        <v>491</v>
      </c>
      <c r="F56" s="19" t="s">
        <v>1064</v>
      </c>
      <c r="G56" s="212">
        <f>VLOOKUP(C56,ADMINISTRATIVAS!$F$12:$L$76,7,FALSE)</f>
        <v>100</v>
      </c>
      <c r="H56" s="211" t="s">
        <v>58</v>
      </c>
    </row>
    <row r="57" spans="1:8" x14ac:dyDescent="0.25">
      <c r="A57" s="211" t="s">
        <v>58</v>
      </c>
      <c r="B57" s="49" t="s">
        <v>1160</v>
      </c>
      <c r="C57" s="19" t="s">
        <v>386</v>
      </c>
      <c r="D57" s="19" t="s">
        <v>491</v>
      </c>
      <c r="E57" s="19" t="s">
        <v>491</v>
      </c>
      <c r="F57" s="19" t="s">
        <v>1064</v>
      </c>
      <c r="G57" s="212">
        <f>VLOOKUP(C57,ADMINISTRATIVAS!$F$12:$L$76,7,FALSE)</f>
        <v>100</v>
      </c>
      <c r="H57" s="211" t="s">
        <v>58</v>
      </c>
    </row>
    <row r="58" spans="1:8" x14ac:dyDescent="0.25">
      <c r="A58" s="211" t="s">
        <v>64</v>
      </c>
      <c r="B58" s="19" t="s">
        <v>398</v>
      </c>
      <c r="C58" s="19" t="s">
        <v>397</v>
      </c>
      <c r="D58" s="19" t="s">
        <v>491</v>
      </c>
      <c r="E58" s="19" t="s">
        <v>491</v>
      </c>
      <c r="F58" s="19" t="s">
        <v>1064</v>
      </c>
      <c r="G58" s="212">
        <f>VLOOKUP(C58,ADMINISTRATIVAS!$F$12:$L$76,7,FALSE)</f>
        <v>100</v>
      </c>
      <c r="H58" s="211" t="s">
        <v>64</v>
      </c>
    </row>
    <row r="59" spans="1:8" x14ac:dyDescent="0.25">
      <c r="A59" s="211" t="s">
        <v>64</v>
      </c>
      <c r="B59" s="49" t="s">
        <v>340</v>
      </c>
      <c r="C59" s="19" t="s">
        <v>412</v>
      </c>
      <c r="D59" s="19" t="s">
        <v>491</v>
      </c>
      <c r="E59" s="19" t="s">
        <v>491</v>
      </c>
      <c r="F59" s="19" t="s">
        <v>1064</v>
      </c>
      <c r="G59" s="212">
        <f>VLOOKUP(C59,ADMINISTRATIVAS!$F$12:$L$76,7,FALSE)</f>
        <v>100</v>
      </c>
      <c r="H59" s="211" t="s">
        <v>64</v>
      </c>
    </row>
    <row r="60" spans="1:8" x14ac:dyDescent="0.25">
      <c r="A60" s="211" t="s">
        <v>64</v>
      </c>
      <c r="B60" s="49" t="s">
        <v>718</v>
      </c>
      <c r="C60" s="19" t="s">
        <v>412</v>
      </c>
      <c r="D60" s="19" t="s">
        <v>491</v>
      </c>
      <c r="E60" s="19" t="s">
        <v>491</v>
      </c>
      <c r="F60" s="19" t="s">
        <v>1064</v>
      </c>
      <c r="G60" s="212">
        <f>VLOOKUP(C60,ADMINISTRATIVAS!$F$12:$L$76,7,FALSE)</f>
        <v>100</v>
      </c>
      <c r="H60" s="211" t="s">
        <v>64</v>
      </c>
    </row>
    <row r="61" spans="1:8" x14ac:dyDescent="0.25">
      <c r="A61" s="211" t="s">
        <v>64</v>
      </c>
      <c r="B61" s="49" t="s">
        <v>1162</v>
      </c>
      <c r="C61" s="19" t="s">
        <v>417</v>
      </c>
      <c r="D61" s="19" t="s">
        <v>491</v>
      </c>
      <c r="E61" s="19" t="s">
        <v>491</v>
      </c>
      <c r="F61" s="19" t="s">
        <v>1064</v>
      </c>
      <c r="G61" s="212">
        <f>VLOOKUP(C61,ADMINISTRATIVAS!$F$12:$L$76,7,FALSE)</f>
        <v>100</v>
      </c>
      <c r="H61" s="211" t="s">
        <v>64</v>
      </c>
    </row>
    <row r="62" spans="1:8" x14ac:dyDescent="0.25">
      <c r="A62" s="211" t="s">
        <v>64</v>
      </c>
      <c r="B62" s="49" t="s">
        <v>1163</v>
      </c>
      <c r="C62" s="19" t="s">
        <v>417</v>
      </c>
      <c r="D62" s="19" t="s">
        <v>491</v>
      </c>
      <c r="E62" s="19" t="s">
        <v>491</v>
      </c>
      <c r="F62" s="19" t="s">
        <v>1064</v>
      </c>
      <c r="G62" s="212">
        <f>VLOOKUP(C62,ADMINISTRATIVAS!$F$12:$L$76,7,FALSE)</f>
        <v>100</v>
      </c>
      <c r="H62" s="211" t="s">
        <v>64</v>
      </c>
    </row>
    <row r="63" spans="1:8" x14ac:dyDescent="0.25">
      <c r="A63" s="211" t="s">
        <v>64</v>
      </c>
      <c r="B63" s="49" t="s">
        <v>1164</v>
      </c>
      <c r="C63" s="19" t="s">
        <v>417</v>
      </c>
      <c r="D63" s="19" t="s">
        <v>491</v>
      </c>
      <c r="E63" s="19" t="s">
        <v>491</v>
      </c>
      <c r="F63" s="19" t="s">
        <v>1064</v>
      </c>
      <c r="G63" s="212">
        <f>VLOOKUP(C63,ADMINISTRATIVAS!$F$12:$L$76,7,FALSE)</f>
        <v>100</v>
      </c>
      <c r="H63" s="211" t="s">
        <v>64</v>
      </c>
    </row>
    <row r="64" spans="1:8" x14ac:dyDescent="0.25">
      <c r="A64" s="211" t="s">
        <v>64</v>
      </c>
      <c r="B64" s="49" t="s">
        <v>340</v>
      </c>
      <c r="C64" s="19" t="s">
        <v>417</v>
      </c>
      <c r="D64" s="19" t="s">
        <v>491</v>
      </c>
      <c r="E64" s="19" t="s">
        <v>491</v>
      </c>
      <c r="F64" s="19" t="s">
        <v>1064</v>
      </c>
      <c r="G64" s="212">
        <f>VLOOKUP(C64,ADMINISTRATIVAS!$F$12:$L$76,7,FALSE)</f>
        <v>100</v>
      </c>
      <c r="H64" s="211" t="s">
        <v>64</v>
      </c>
    </row>
    <row r="65" spans="1:8" x14ac:dyDescent="0.25">
      <c r="A65" s="211" t="s">
        <v>64</v>
      </c>
      <c r="B65" s="49" t="s">
        <v>1165</v>
      </c>
      <c r="C65" s="19" t="s">
        <v>417</v>
      </c>
      <c r="D65" s="19" t="s">
        <v>491</v>
      </c>
      <c r="E65" s="19" t="s">
        <v>491</v>
      </c>
      <c r="F65" s="19" t="s">
        <v>1064</v>
      </c>
      <c r="G65" s="212">
        <f>VLOOKUP(C65,ADMINISTRATIVAS!$F$12:$L$76,7,FALSE)</f>
        <v>100</v>
      </c>
      <c r="H65" s="211" t="s">
        <v>64</v>
      </c>
    </row>
    <row r="66" spans="1:8" x14ac:dyDescent="0.25">
      <c r="A66" s="211" t="s">
        <v>64</v>
      </c>
      <c r="B66" s="49" t="s">
        <v>718</v>
      </c>
      <c r="C66" s="19" t="s">
        <v>417</v>
      </c>
      <c r="D66" s="19" t="s">
        <v>491</v>
      </c>
      <c r="E66" s="19" t="s">
        <v>491</v>
      </c>
      <c r="F66" s="19" t="s">
        <v>1064</v>
      </c>
      <c r="G66" s="212">
        <f>VLOOKUP(C66,ADMINISTRATIVAS!$F$12:$L$76,7,FALSE)</f>
        <v>100</v>
      </c>
      <c r="H66" s="211" t="s">
        <v>64</v>
      </c>
    </row>
    <row r="67" spans="1:8" x14ac:dyDescent="0.25">
      <c r="A67" s="211" t="s">
        <v>64</v>
      </c>
      <c r="B67" s="49" t="s">
        <v>1164</v>
      </c>
      <c r="C67" s="19" t="s">
        <v>425</v>
      </c>
      <c r="D67" s="19" t="s">
        <v>491</v>
      </c>
      <c r="E67" s="19" t="s">
        <v>491</v>
      </c>
      <c r="F67" s="19" t="s">
        <v>1064</v>
      </c>
      <c r="G67" s="212">
        <f>VLOOKUP(C67,ADMINISTRATIVAS!$F$12:$L$76,7,FALSE)</f>
        <v>100</v>
      </c>
      <c r="H67" s="211" t="s">
        <v>64</v>
      </c>
    </row>
    <row r="68" spans="1:8" x14ac:dyDescent="0.25">
      <c r="A68" s="211" t="s">
        <v>64</v>
      </c>
      <c r="B68" s="49" t="s">
        <v>1165</v>
      </c>
      <c r="C68" s="19" t="s">
        <v>425</v>
      </c>
      <c r="D68" s="19" t="s">
        <v>491</v>
      </c>
      <c r="E68" s="19" t="s">
        <v>491</v>
      </c>
      <c r="F68" s="19" t="s">
        <v>1064</v>
      </c>
      <c r="G68" s="212">
        <f>VLOOKUP(C68,ADMINISTRATIVAS!$F$12:$L$76,7,FALSE)</f>
        <v>100</v>
      </c>
      <c r="H68" s="211" t="s">
        <v>64</v>
      </c>
    </row>
    <row r="69" spans="1:8" x14ac:dyDescent="0.25">
      <c r="A69" s="211" t="s">
        <v>64</v>
      </c>
      <c r="B69" s="49" t="s">
        <v>718</v>
      </c>
      <c r="C69" s="19" t="s">
        <v>425</v>
      </c>
      <c r="D69" s="19" t="s">
        <v>491</v>
      </c>
      <c r="E69" s="19" t="s">
        <v>491</v>
      </c>
      <c r="F69" s="19" t="s">
        <v>1064</v>
      </c>
      <c r="G69" s="212">
        <f>VLOOKUP(C69,ADMINISTRATIVAS!$F$12:$L$76,7,FALSE)</f>
        <v>100</v>
      </c>
      <c r="H69" s="211" t="s">
        <v>64</v>
      </c>
    </row>
    <row r="70" spans="1:8" x14ac:dyDescent="0.25">
      <c r="A70" s="211" t="s">
        <v>64</v>
      </c>
      <c r="B70" s="49" t="s">
        <v>1164</v>
      </c>
      <c r="C70" s="19" t="s">
        <v>430</v>
      </c>
      <c r="D70" s="19" t="s">
        <v>491</v>
      </c>
      <c r="E70" s="19" t="s">
        <v>491</v>
      </c>
      <c r="F70" s="19" t="s">
        <v>1064</v>
      </c>
      <c r="G70" s="212">
        <f>VLOOKUP(C70,ADMINISTRATIVAS!$F$12:$L$76,7,FALSE)</f>
        <v>80</v>
      </c>
      <c r="H70" s="211" t="s">
        <v>64</v>
      </c>
    </row>
    <row r="71" spans="1:8" x14ac:dyDescent="0.25">
      <c r="A71" s="211" t="s">
        <v>64</v>
      </c>
      <c r="B71" s="49" t="s">
        <v>1165</v>
      </c>
      <c r="C71" s="19" t="s">
        <v>430</v>
      </c>
      <c r="D71" s="19" t="s">
        <v>491</v>
      </c>
      <c r="E71" s="19" t="s">
        <v>491</v>
      </c>
      <c r="F71" s="19" t="s">
        <v>1064</v>
      </c>
      <c r="G71" s="212">
        <f>VLOOKUP(C71,ADMINISTRATIVAS!$F$12:$L$76,7,FALSE)</f>
        <v>80</v>
      </c>
      <c r="H71" s="211" t="s">
        <v>64</v>
      </c>
    </row>
    <row r="72" spans="1:8" x14ac:dyDescent="0.25">
      <c r="A72" s="211" t="s">
        <v>64</v>
      </c>
      <c r="B72" s="49" t="s">
        <v>1164</v>
      </c>
      <c r="C72" s="19" t="s">
        <v>435</v>
      </c>
      <c r="D72" s="19" t="s">
        <v>491</v>
      </c>
      <c r="E72" s="19" t="s">
        <v>491</v>
      </c>
      <c r="F72" s="19" t="s">
        <v>1064</v>
      </c>
      <c r="G72" s="212">
        <f>VLOOKUP(C72,ADMINISTRATIVAS!$F$12:$L$76,7,FALSE)</f>
        <v>100</v>
      </c>
      <c r="H72" s="211" t="s">
        <v>64</v>
      </c>
    </row>
    <row r="73" spans="1:8" x14ac:dyDescent="0.25">
      <c r="A73" s="211" t="s">
        <v>64</v>
      </c>
      <c r="B73" s="49" t="s">
        <v>718</v>
      </c>
      <c r="C73" s="19" t="s">
        <v>435</v>
      </c>
      <c r="D73" s="19" t="s">
        <v>491</v>
      </c>
      <c r="E73" s="19" t="s">
        <v>491</v>
      </c>
      <c r="F73" s="19" t="s">
        <v>1064</v>
      </c>
      <c r="G73" s="212">
        <f>VLOOKUP(C73,ADMINISTRATIVAS!$F$12:$L$76,7,FALSE)</f>
        <v>100</v>
      </c>
      <c r="H73" s="211" t="s">
        <v>64</v>
      </c>
    </row>
    <row r="74" spans="1:8" x14ac:dyDescent="0.25">
      <c r="A74" s="211" t="s">
        <v>64</v>
      </c>
      <c r="B74" s="19" t="s">
        <v>340</v>
      </c>
      <c r="C74" s="19" t="s">
        <v>530</v>
      </c>
      <c r="D74" s="19" t="s">
        <v>491</v>
      </c>
      <c r="E74" s="19" t="s">
        <v>491</v>
      </c>
      <c r="F74" s="19" t="s">
        <v>1166</v>
      </c>
      <c r="G74" s="212">
        <f>VLOOKUP(C74,TECNICAS!$E$12:$K$117,7,FALSE)</f>
        <v>100</v>
      </c>
      <c r="H74" s="211" t="s">
        <v>64</v>
      </c>
    </row>
    <row r="75" spans="1:8" x14ac:dyDescent="0.25">
      <c r="A75" s="211" t="s">
        <v>64</v>
      </c>
      <c r="B75" s="49" t="s">
        <v>1156</v>
      </c>
      <c r="C75" s="19" t="s">
        <v>534</v>
      </c>
      <c r="D75" s="19" t="s">
        <v>491</v>
      </c>
      <c r="E75" s="19" t="s">
        <v>491</v>
      </c>
      <c r="F75" s="19" t="s">
        <v>1166</v>
      </c>
      <c r="G75" s="212">
        <f>VLOOKUP(C75,TECNICAS!$E$12:$K$117,7,FALSE)</f>
        <v>100</v>
      </c>
      <c r="H75" s="211" t="s">
        <v>64</v>
      </c>
    </row>
    <row r="76" spans="1:8" x14ac:dyDescent="0.25">
      <c r="A76" s="211" t="s">
        <v>64</v>
      </c>
      <c r="B76" s="49" t="s">
        <v>340</v>
      </c>
      <c r="C76" s="19" t="s">
        <v>534</v>
      </c>
      <c r="D76" s="19" t="s">
        <v>491</v>
      </c>
      <c r="E76" s="19" t="s">
        <v>491</v>
      </c>
      <c r="F76" s="19" t="s">
        <v>1166</v>
      </c>
      <c r="G76" s="212">
        <f>VLOOKUP(C76,TECNICAS!$E$12:$K$117,7,FALSE)</f>
        <v>100</v>
      </c>
      <c r="H76" s="211" t="s">
        <v>64</v>
      </c>
    </row>
    <row r="77" spans="1:8" x14ac:dyDescent="0.25">
      <c r="A77" s="211" t="s">
        <v>64</v>
      </c>
      <c r="B77" s="49" t="s">
        <v>1167</v>
      </c>
      <c r="C77" s="19" t="s">
        <v>534</v>
      </c>
      <c r="D77" s="19" t="s">
        <v>491</v>
      </c>
      <c r="E77" s="19" t="s">
        <v>491</v>
      </c>
      <c r="F77" s="19" t="s">
        <v>1166</v>
      </c>
      <c r="G77" s="212">
        <f>VLOOKUP(C77,TECNICAS!$E$12:$K$117,7,FALSE)</f>
        <v>100</v>
      </c>
      <c r="H77" s="211" t="s">
        <v>64</v>
      </c>
    </row>
    <row r="78" spans="1:8" x14ac:dyDescent="0.25">
      <c r="A78" s="211" t="s">
        <v>64</v>
      </c>
      <c r="B78" s="19" t="s">
        <v>545</v>
      </c>
      <c r="C78" s="49" t="s">
        <v>544</v>
      </c>
      <c r="D78" s="19" t="s">
        <v>491</v>
      </c>
      <c r="E78" s="19" t="s">
        <v>491</v>
      </c>
      <c r="F78" s="19" t="s">
        <v>1166</v>
      </c>
      <c r="G78" s="212">
        <f>VLOOKUP(C78,TECNICAS!$E$12:$K$117,7,FALSE)</f>
        <v>100</v>
      </c>
      <c r="H78" s="211" t="s">
        <v>64</v>
      </c>
    </row>
    <row r="79" spans="1:8" x14ac:dyDescent="0.25">
      <c r="A79" s="211" t="s">
        <v>64</v>
      </c>
      <c r="B79" s="19" t="s">
        <v>545</v>
      </c>
      <c r="C79" s="49" t="s">
        <v>550</v>
      </c>
      <c r="D79" s="19" t="s">
        <v>491</v>
      </c>
      <c r="E79" s="19" t="s">
        <v>491</v>
      </c>
      <c r="F79" s="19" t="s">
        <v>1166</v>
      </c>
      <c r="G79" s="212">
        <f>VLOOKUP(C79,TECNICAS!$E$12:$K$117,7,FALSE)</f>
        <v>100</v>
      </c>
      <c r="H79" s="211" t="s">
        <v>64</v>
      </c>
    </row>
    <row r="80" spans="1:8" x14ac:dyDescent="0.25">
      <c r="A80" s="211" t="s">
        <v>64</v>
      </c>
      <c r="B80" s="49" t="s">
        <v>1156</v>
      </c>
      <c r="C80" s="49" t="s">
        <v>555</v>
      </c>
      <c r="D80" s="19" t="s">
        <v>491</v>
      </c>
      <c r="E80" s="19" t="s">
        <v>491</v>
      </c>
      <c r="F80" s="19" t="s">
        <v>1166</v>
      </c>
      <c r="G80" s="212">
        <f>VLOOKUP(C80,TECNICAS!$E$12:$K$117,7,FALSE)</f>
        <v>100</v>
      </c>
      <c r="H80" s="211" t="s">
        <v>64</v>
      </c>
    </row>
    <row r="81" spans="1:8" x14ac:dyDescent="0.25">
      <c r="A81" s="211" t="s">
        <v>64</v>
      </c>
      <c r="B81" s="49" t="s">
        <v>340</v>
      </c>
      <c r="C81" s="49" t="s">
        <v>555</v>
      </c>
      <c r="D81" s="19" t="s">
        <v>491</v>
      </c>
      <c r="E81" s="19" t="s">
        <v>491</v>
      </c>
      <c r="F81" s="19" t="s">
        <v>1166</v>
      </c>
      <c r="G81" s="212">
        <f>VLOOKUP(C81,TECNICAS!$E$12:$K$117,7,FALSE)</f>
        <v>100</v>
      </c>
      <c r="H81" s="211" t="s">
        <v>64</v>
      </c>
    </row>
    <row r="82" spans="1:8" x14ac:dyDescent="0.25">
      <c r="A82" s="211" t="s">
        <v>64</v>
      </c>
      <c r="B82" s="19" t="s">
        <v>545</v>
      </c>
      <c r="C82" s="49" t="s">
        <v>561</v>
      </c>
      <c r="D82" s="19" t="s">
        <v>491</v>
      </c>
      <c r="E82" s="19" t="s">
        <v>491</v>
      </c>
      <c r="F82" s="19" t="s">
        <v>1166</v>
      </c>
      <c r="G82" s="212">
        <f>VLOOKUP(C82,TECNICAS!$E$12:$K$117,7,FALSE)</f>
        <v>100</v>
      </c>
      <c r="H82" s="211" t="s">
        <v>64</v>
      </c>
    </row>
    <row r="83" spans="1:8" x14ac:dyDescent="0.25">
      <c r="A83" s="211" t="s">
        <v>64</v>
      </c>
      <c r="B83" s="19" t="s">
        <v>545</v>
      </c>
      <c r="C83" s="49" t="s">
        <v>580</v>
      </c>
      <c r="D83" s="19" t="s">
        <v>491</v>
      </c>
      <c r="E83" s="19" t="s">
        <v>491</v>
      </c>
      <c r="F83" s="19" t="s">
        <v>1166</v>
      </c>
      <c r="G83" s="212">
        <f>VLOOKUP(C83,TECNICAS!$E$12:$K$117,7,FALSE)</f>
        <v>100</v>
      </c>
      <c r="H83" s="211" t="s">
        <v>64</v>
      </c>
    </row>
    <row r="84" spans="1:8" x14ac:dyDescent="0.25">
      <c r="A84" s="211" t="s">
        <v>64</v>
      </c>
      <c r="B84" s="49" t="s">
        <v>1156</v>
      </c>
      <c r="C84" s="49" t="s">
        <v>588</v>
      </c>
      <c r="D84" s="19" t="s">
        <v>491</v>
      </c>
      <c r="E84" s="19" t="s">
        <v>491</v>
      </c>
      <c r="F84" s="19" t="s">
        <v>1166</v>
      </c>
      <c r="G84" s="212">
        <f>VLOOKUP(C84,TECNICAS!$E$12:$K$117,7,FALSE)</f>
        <v>100</v>
      </c>
      <c r="H84" s="211" t="s">
        <v>64</v>
      </c>
    </row>
    <row r="85" spans="1:8" x14ac:dyDescent="0.25">
      <c r="A85" s="211" t="s">
        <v>64</v>
      </c>
      <c r="B85" s="49" t="s">
        <v>340</v>
      </c>
      <c r="C85" s="49" t="s">
        <v>588</v>
      </c>
      <c r="D85" s="19" t="s">
        <v>491</v>
      </c>
      <c r="E85" s="19" t="s">
        <v>491</v>
      </c>
      <c r="F85" s="19" t="s">
        <v>1166</v>
      </c>
      <c r="G85" s="212">
        <f>VLOOKUP(C85,TECNICAS!$E$12:$K$117,7,FALSE)</f>
        <v>100</v>
      </c>
      <c r="H85" s="211" t="s">
        <v>64</v>
      </c>
    </row>
    <row r="86" spans="1:8" x14ac:dyDescent="0.25">
      <c r="A86" s="211" t="s">
        <v>64</v>
      </c>
      <c r="B86" s="19" t="s">
        <v>545</v>
      </c>
      <c r="C86" s="49" t="s">
        <v>593</v>
      </c>
      <c r="D86" s="19" t="s">
        <v>491</v>
      </c>
      <c r="E86" s="19" t="s">
        <v>491</v>
      </c>
      <c r="F86" s="19" t="s">
        <v>1166</v>
      </c>
      <c r="G86" s="212">
        <f>VLOOKUP(C86,TECNICAS!$E$12:$K$117,7,FALSE)</f>
        <v>100</v>
      </c>
      <c r="H86" s="211" t="s">
        <v>64</v>
      </c>
    </row>
    <row r="87" spans="1:8" x14ac:dyDescent="0.25">
      <c r="A87" s="211" t="s">
        <v>64</v>
      </c>
      <c r="B87" s="19" t="s">
        <v>545</v>
      </c>
      <c r="C87" s="49" t="s">
        <v>598</v>
      </c>
      <c r="D87" s="19" t="s">
        <v>491</v>
      </c>
      <c r="E87" s="19" t="s">
        <v>491</v>
      </c>
      <c r="F87" s="19" t="s">
        <v>1166</v>
      </c>
      <c r="G87" s="212">
        <f>VLOOKUP(C87,TECNICAS!$E$12:$K$117,7,FALSE)</f>
        <v>100</v>
      </c>
      <c r="H87" s="211" t="s">
        <v>64</v>
      </c>
    </row>
    <row r="88" spans="1:8" x14ac:dyDescent="0.25">
      <c r="A88" s="211" t="s">
        <v>64</v>
      </c>
      <c r="B88" s="49" t="s">
        <v>1156</v>
      </c>
      <c r="C88" s="49" t="s">
        <v>603</v>
      </c>
      <c r="D88" s="19" t="s">
        <v>491</v>
      </c>
      <c r="E88" s="19" t="s">
        <v>491</v>
      </c>
      <c r="F88" s="19" t="s">
        <v>1166</v>
      </c>
      <c r="G88" s="212">
        <f>VLOOKUP(C88,TECNICAS!$E$12:$K$117,7,FALSE)</f>
        <v>100</v>
      </c>
      <c r="H88" s="211" t="s">
        <v>64</v>
      </c>
    </row>
    <row r="89" spans="1:8" x14ac:dyDescent="0.25">
      <c r="A89" s="211" t="s">
        <v>64</v>
      </c>
      <c r="B89" s="49" t="s">
        <v>340</v>
      </c>
      <c r="C89" s="49" t="s">
        <v>603</v>
      </c>
      <c r="D89" s="19" t="s">
        <v>491</v>
      </c>
      <c r="E89" s="19" t="s">
        <v>491</v>
      </c>
      <c r="F89" s="19" t="s">
        <v>1166</v>
      </c>
      <c r="G89" s="212">
        <f>VLOOKUP(C89,TECNICAS!$E$12:$K$117,7,FALSE)</f>
        <v>100</v>
      </c>
      <c r="H89" s="211" t="s">
        <v>64</v>
      </c>
    </row>
    <row r="90" spans="1:8" x14ac:dyDescent="0.25">
      <c r="A90" s="211" t="s">
        <v>64</v>
      </c>
      <c r="B90" s="19" t="s">
        <v>340</v>
      </c>
      <c r="C90" s="49" t="s">
        <v>608</v>
      </c>
      <c r="D90" s="19" t="s">
        <v>491</v>
      </c>
      <c r="E90" s="19" t="s">
        <v>491</v>
      </c>
      <c r="F90" s="19" t="s">
        <v>1166</v>
      </c>
      <c r="G90" s="212">
        <f>VLOOKUP(C90,TECNICAS!$E$12:$K$117,7,FALSE)</f>
        <v>100</v>
      </c>
      <c r="H90" s="211" t="s">
        <v>64</v>
      </c>
    </row>
    <row r="91" spans="1:8" x14ac:dyDescent="0.25">
      <c r="A91" s="211" t="s">
        <v>64</v>
      </c>
      <c r="B91" s="19" t="s">
        <v>633</v>
      </c>
      <c r="C91" s="49" t="s">
        <v>632</v>
      </c>
      <c r="D91" s="19" t="s">
        <v>491</v>
      </c>
      <c r="E91" s="19" t="s">
        <v>491</v>
      </c>
      <c r="F91" s="19" t="s">
        <v>1166</v>
      </c>
      <c r="G91" s="212">
        <f>VLOOKUP(C91,TECNICAS!$E$12:$K$117,7,FALSE)</f>
        <v>100</v>
      </c>
      <c r="H91" s="211" t="s">
        <v>64</v>
      </c>
    </row>
    <row r="92" spans="1:8" x14ac:dyDescent="0.25">
      <c r="A92" s="211" t="s">
        <v>64</v>
      </c>
      <c r="B92" s="49" t="s">
        <v>633</v>
      </c>
      <c r="C92" s="49" t="s">
        <v>639</v>
      </c>
      <c r="D92" s="19" t="s">
        <v>491</v>
      </c>
      <c r="E92" s="19" t="s">
        <v>491</v>
      </c>
      <c r="F92" s="19" t="s">
        <v>1166</v>
      </c>
      <c r="G92" s="212">
        <f>VLOOKUP(C92,TECNICAS!$E$12:$K$117,7,FALSE)</f>
        <v>100</v>
      </c>
      <c r="H92" s="211" t="s">
        <v>64</v>
      </c>
    </row>
    <row r="93" spans="1:8" x14ac:dyDescent="0.25">
      <c r="A93" s="211" t="s">
        <v>64</v>
      </c>
      <c r="B93" s="49" t="s">
        <v>696</v>
      </c>
      <c r="C93" s="49" t="s">
        <v>639</v>
      </c>
      <c r="D93" s="19" t="s">
        <v>491</v>
      </c>
      <c r="E93" s="19" t="s">
        <v>491</v>
      </c>
      <c r="F93" s="19" t="s">
        <v>1166</v>
      </c>
      <c r="G93" s="212">
        <f>VLOOKUP(C93,TECNICAS!$E$12:$K$117,7,FALSE)</f>
        <v>100</v>
      </c>
      <c r="H93" s="211" t="s">
        <v>64</v>
      </c>
    </row>
    <row r="94" spans="1:8" x14ac:dyDescent="0.25">
      <c r="A94" s="211" t="s">
        <v>58</v>
      </c>
      <c r="B94" s="49" t="s">
        <v>461</v>
      </c>
      <c r="C94" s="49" t="s">
        <v>651</v>
      </c>
      <c r="D94" s="19" t="s">
        <v>491</v>
      </c>
      <c r="E94" s="19" t="s">
        <v>491</v>
      </c>
      <c r="F94" s="19" t="s">
        <v>1166</v>
      </c>
      <c r="G94" s="212">
        <f>VLOOKUP(C94,TECNICAS!$E$12:$K$117,7,FALSE)</f>
        <v>100</v>
      </c>
      <c r="H94" s="211" t="s">
        <v>58</v>
      </c>
    </row>
    <row r="95" spans="1:8" x14ac:dyDescent="0.25">
      <c r="A95" s="211" t="s">
        <v>64</v>
      </c>
      <c r="B95" s="49" t="s">
        <v>633</v>
      </c>
      <c r="C95" s="49" t="s">
        <v>651</v>
      </c>
      <c r="D95" s="19" t="s">
        <v>491</v>
      </c>
      <c r="E95" s="19" t="s">
        <v>491</v>
      </c>
      <c r="F95" s="19" t="s">
        <v>1166</v>
      </c>
      <c r="G95" s="212">
        <f>VLOOKUP(C95,TECNICAS!$E$12:$K$117,7,FALSE)</f>
        <v>100</v>
      </c>
      <c r="H95" s="211" t="s">
        <v>64</v>
      </c>
    </row>
    <row r="96" spans="1:8" x14ac:dyDescent="0.25">
      <c r="A96" s="211" t="s">
        <v>64</v>
      </c>
      <c r="B96" s="49" t="s">
        <v>672</v>
      </c>
      <c r="C96" s="49" t="s">
        <v>651</v>
      </c>
      <c r="D96" s="19" t="s">
        <v>491</v>
      </c>
      <c r="E96" s="19" t="s">
        <v>491</v>
      </c>
      <c r="F96" s="19" t="s">
        <v>1166</v>
      </c>
      <c r="G96" s="212">
        <f>VLOOKUP(C96,TECNICAS!$E$12:$K$117,7,FALSE)</f>
        <v>100</v>
      </c>
      <c r="H96" s="211" t="s">
        <v>64</v>
      </c>
    </row>
    <row r="97" spans="1:8" x14ac:dyDescent="0.25">
      <c r="A97" s="211" t="s">
        <v>64</v>
      </c>
      <c r="B97" s="19" t="s">
        <v>633</v>
      </c>
      <c r="C97" s="49" t="s">
        <v>662</v>
      </c>
      <c r="D97" s="19" t="s">
        <v>491</v>
      </c>
      <c r="E97" s="19" t="s">
        <v>491</v>
      </c>
      <c r="F97" s="19" t="s">
        <v>1166</v>
      </c>
      <c r="G97" s="212">
        <f>VLOOKUP(C97,TECNICAS!$E$12:$K$117,7,FALSE)</f>
        <v>100</v>
      </c>
      <c r="H97" s="211" t="s">
        <v>64</v>
      </c>
    </row>
    <row r="98" spans="1:8" x14ac:dyDescent="0.25">
      <c r="A98" s="211" t="s">
        <v>64</v>
      </c>
      <c r="B98" s="19" t="s">
        <v>672</v>
      </c>
      <c r="C98" s="49" t="s">
        <v>671</v>
      </c>
      <c r="D98" s="19" t="s">
        <v>491</v>
      </c>
      <c r="E98" s="19" t="s">
        <v>491</v>
      </c>
      <c r="F98" s="19" t="s">
        <v>1166</v>
      </c>
      <c r="G98" s="212">
        <f>VLOOKUP(C98,TECNICAS!$E$12:$K$117,7,FALSE)</f>
        <v>100</v>
      </c>
      <c r="H98" s="211" t="s">
        <v>64</v>
      </c>
    </row>
    <row r="99" spans="1:8" x14ac:dyDescent="0.25">
      <c r="A99" s="211" t="s">
        <v>58</v>
      </c>
      <c r="B99" s="49" t="s">
        <v>737</v>
      </c>
      <c r="C99" s="49" t="s">
        <v>677</v>
      </c>
      <c r="D99" s="19" t="s">
        <v>491</v>
      </c>
      <c r="E99" s="19" t="s">
        <v>491</v>
      </c>
      <c r="F99" s="19" t="s">
        <v>1166</v>
      </c>
      <c r="G99" s="212">
        <f>VLOOKUP(C99,TECNICAS!$E$12:$K$117,7,FALSE)</f>
        <v>100</v>
      </c>
      <c r="H99" s="211" t="s">
        <v>58</v>
      </c>
    </row>
    <row r="100" spans="1:8" x14ac:dyDescent="0.25">
      <c r="A100" s="211" t="s">
        <v>64</v>
      </c>
      <c r="B100" s="49" t="s">
        <v>672</v>
      </c>
      <c r="C100" s="49" t="s">
        <v>677</v>
      </c>
      <c r="D100" s="19" t="s">
        <v>491</v>
      </c>
      <c r="E100" s="19" t="s">
        <v>491</v>
      </c>
      <c r="F100" s="19" t="s">
        <v>1166</v>
      </c>
      <c r="G100" s="212">
        <f>VLOOKUP(C100,TECNICAS!$E$12:$K$117,7,FALSE)</f>
        <v>100</v>
      </c>
      <c r="H100" s="211" t="s">
        <v>64</v>
      </c>
    </row>
    <row r="101" spans="1:8" x14ac:dyDescent="0.25">
      <c r="A101" s="211" t="s">
        <v>58</v>
      </c>
      <c r="B101" s="49" t="s">
        <v>737</v>
      </c>
      <c r="C101" s="49" t="s">
        <v>683</v>
      </c>
      <c r="D101" s="19" t="s">
        <v>491</v>
      </c>
      <c r="E101" s="19" t="s">
        <v>491</v>
      </c>
      <c r="F101" s="19" t="s">
        <v>1166</v>
      </c>
      <c r="G101" s="212">
        <f>VLOOKUP(C101,TECNICAS!$E$12:$K$117,7,FALSE)</f>
        <v>100</v>
      </c>
      <c r="H101" s="211" t="s">
        <v>58</v>
      </c>
    </row>
    <row r="102" spans="1:8" x14ac:dyDescent="0.25">
      <c r="A102" s="211" t="s">
        <v>64</v>
      </c>
      <c r="B102" s="49" t="s">
        <v>633</v>
      </c>
      <c r="C102" s="49" t="s">
        <v>683</v>
      </c>
      <c r="D102" s="19" t="s">
        <v>491</v>
      </c>
      <c r="E102" s="19" t="s">
        <v>491</v>
      </c>
      <c r="F102" s="19" t="s">
        <v>1166</v>
      </c>
      <c r="G102" s="212">
        <f>VLOOKUP(C102,TECNICAS!$E$12:$K$117,7,FALSE)</f>
        <v>100</v>
      </c>
      <c r="H102" s="211" t="s">
        <v>64</v>
      </c>
    </row>
    <row r="103" spans="1:8" x14ac:dyDescent="0.25">
      <c r="A103" s="211" t="s">
        <v>64</v>
      </c>
      <c r="B103" s="49" t="s">
        <v>672</v>
      </c>
      <c r="C103" s="49" t="s">
        <v>683</v>
      </c>
      <c r="D103" s="19" t="s">
        <v>491</v>
      </c>
      <c r="E103" s="19" t="s">
        <v>491</v>
      </c>
      <c r="F103" s="19" t="s">
        <v>1166</v>
      </c>
      <c r="G103" s="212">
        <f>VLOOKUP(C103,TECNICAS!$E$12:$K$117,7,FALSE)</f>
        <v>100</v>
      </c>
      <c r="H103" s="211" t="s">
        <v>64</v>
      </c>
    </row>
    <row r="104" spans="1:8" x14ac:dyDescent="0.25">
      <c r="A104" s="211" t="s">
        <v>64</v>
      </c>
      <c r="B104" s="49" t="s">
        <v>696</v>
      </c>
      <c r="C104" s="49" t="s">
        <v>689</v>
      </c>
      <c r="D104" s="19" t="s">
        <v>491</v>
      </c>
      <c r="E104" s="19" t="s">
        <v>491</v>
      </c>
      <c r="F104" s="19" t="s">
        <v>1166</v>
      </c>
      <c r="G104" s="212">
        <f>VLOOKUP(C104,TECNICAS!$E$12:$K$117,7,FALSE)</f>
        <v>100</v>
      </c>
      <c r="H104" s="211" t="s">
        <v>64</v>
      </c>
    </row>
    <row r="105" spans="1:8" x14ac:dyDescent="0.25">
      <c r="A105" s="211" t="s">
        <v>64</v>
      </c>
      <c r="B105" s="49" t="s">
        <v>1168</v>
      </c>
      <c r="C105" s="49" t="s">
        <v>689</v>
      </c>
      <c r="D105" s="19" t="s">
        <v>491</v>
      </c>
      <c r="E105" s="19" t="s">
        <v>491</v>
      </c>
      <c r="F105" s="19" t="s">
        <v>1166</v>
      </c>
      <c r="G105" s="212">
        <f>VLOOKUP(C105,TECNICAS!$E$12:$K$117,7,FALSE)</f>
        <v>100</v>
      </c>
      <c r="H105" s="211" t="s">
        <v>64</v>
      </c>
    </row>
    <row r="106" spans="1:8" x14ac:dyDescent="0.25">
      <c r="A106" s="211" t="s">
        <v>64</v>
      </c>
      <c r="B106" s="49" t="s">
        <v>696</v>
      </c>
      <c r="C106" s="49" t="s">
        <v>695</v>
      </c>
      <c r="D106" s="19" t="s">
        <v>491</v>
      </c>
      <c r="E106" s="19" t="s">
        <v>491</v>
      </c>
      <c r="F106" s="19" t="s">
        <v>1166</v>
      </c>
      <c r="G106" s="212">
        <f>VLOOKUP(C106,TECNICAS!$E$12:$K$117,7,FALSE)</f>
        <v>100</v>
      </c>
      <c r="H106" s="211" t="s">
        <v>64</v>
      </c>
    </row>
    <row r="107" spans="1:8" x14ac:dyDescent="0.25">
      <c r="A107" s="211" t="s">
        <v>58</v>
      </c>
      <c r="B107" s="19" t="s">
        <v>702</v>
      </c>
      <c r="C107" s="49" t="s">
        <v>701</v>
      </c>
      <c r="D107" s="19" t="s">
        <v>491</v>
      </c>
      <c r="E107" s="19" t="s">
        <v>491</v>
      </c>
      <c r="F107" s="19" t="s">
        <v>1166</v>
      </c>
      <c r="G107" s="212">
        <f>VLOOKUP(C107,TECNICAS!$E$12:$K$117,7,FALSE)</f>
        <v>100</v>
      </c>
      <c r="H107" s="211" t="s">
        <v>58</v>
      </c>
    </row>
    <row r="108" spans="1:8" x14ac:dyDescent="0.25">
      <c r="A108" s="211" t="s">
        <v>64</v>
      </c>
      <c r="B108" s="49" t="s">
        <v>1164</v>
      </c>
      <c r="C108" s="49" t="s">
        <v>707</v>
      </c>
      <c r="D108" s="19" t="s">
        <v>491</v>
      </c>
      <c r="E108" s="19" t="s">
        <v>491</v>
      </c>
      <c r="F108" s="19" t="s">
        <v>1166</v>
      </c>
      <c r="G108" s="212">
        <f>VLOOKUP(C108,TECNICAS!$E$12:$K$117,7,FALSE)</f>
        <v>100</v>
      </c>
      <c r="H108" s="211" t="s">
        <v>64</v>
      </c>
    </row>
    <row r="109" spans="1:8" x14ac:dyDescent="0.25">
      <c r="A109" s="211" t="s">
        <v>64</v>
      </c>
      <c r="B109" s="49" t="s">
        <v>1165</v>
      </c>
      <c r="C109" s="49" t="s">
        <v>707</v>
      </c>
      <c r="D109" s="19" t="s">
        <v>491</v>
      </c>
      <c r="E109" s="19" t="s">
        <v>491</v>
      </c>
      <c r="F109" s="19" t="s">
        <v>1166</v>
      </c>
      <c r="G109" s="212">
        <f>VLOOKUP(C109,TECNICAS!$E$12:$K$117,7,FALSE)</f>
        <v>100</v>
      </c>
      <c r="H109" s="211" t="s">
        <v>64</v>
      </c>
    </row>
    <row r="110" spans="1:8" x14ac:dyDescent="0.25">
      <c r="A110" s="211" t="s">
        <v>64</v>
      </c>
      <c r="B110" s="19" t="s">
        <v>718</v>
      </c>
      <c r="C110" s="49" t="s">
        <v>717</v>
      </c>
      <c r="D110" s="19" t="s">
        <v>491</v>
      </c>
      <c r="E110" s="19" t="s">
        <v>491</v>
      </c>
      <c r="F110" s="19" t="s">
        <v>1166</v>
      </c>
      <c r="G110" s="212">
        <f>VLOOKUP(C110,TECNICAS!$E$12:$K$117,7,FALSE)</f>
        <v>100</v>
      </c>
      <c r="H110" s="211" t="s">
        <v>64</v>
      </c>
    </row>
    <row r="111" spans="1:8" x14ac:dyDescent="0.25">
      <c r="A111" s="211" t="s">
        <v>64</v>
      </c>
      <c r="B111" s="49" t="s">
        <v>895</v>
      </c>
      <c r="C111" s="49" t="s">
        <v>731</v>
      </c>
      <c r="D111" s="19" t="s">
        <v>491</v>
      </c>
      <c r="E111" s="19" t="s">
        <v>491</v>
      </c>
      <c r="F111" s="19" t="s">
        <v>1166</v>
      </c>
      <c r="G111" s="212">
        <f>VLOOKUP(C111,TECNICAS!$E$12:$K$117,7,FALSE)</f>
        <v>80</v>
      </c>
      <c r="H111" s="211" t="s">
        <v>64</v>
      </c>
    </row>
    <row r="112" spans="1:8" x14ac:dyDescent="0.25">
      <c r="A112" s="211" t="s">
        <v>64</v>
      </c>
      <c r="B112" s="49" t="s">
        <v>1169</v>
      </c>
      <c r="C112" s="49" t="s">
        <v>731</v>
      </c>
      <c r="D112" s="19" t="s">
        <v>491</v>
      </c>
      <c r="E112" s="19" t="s">
        <v>491</v>
      </c>
      <c r="F112" s="19" t="s">
        <v>1166</v>
      </c>
      <c r="G112" s="212">
        <f>VLOOKUP(C112,TECNICAS!$E$12:$K$117,7,FALSE)</f>
        <v>80</v>
      </c>
      <c r="H112" s="211" t="s">
        <v>64</v>
      </c>
    </row>
    <row r="113" spans="1:8" x14ac:dyDescent="0.25">
      <c r="A113" s="211" t="s">
        <v>58</v>
      </c>
      <c r="B113" s="19" t="s">
        <v>737</v>
      </c>
      <c r="C113" s="49" t="s">
        <v>736</v>
      </c>
      <c r="D113" s="19" t="s">
        <v>491</v>
      </c>
      <c r="E113" s="19" t="s">
        <v>491</v>
      </c>
      <c r="F113" s="19" t="s">
        <v>1166</v>
      </c>
      <c r="G113" s="212">
        <f>VLOOKUP(C113,TECNICAS!$E$12:$K$117,7,FALSE)</f>
        <v>80</v>
      </c>
      <c r="H113" s="211" t="s">
        <v>58</v>
      </c>
    </row>
    <row r="114" spans="1:8" x14ac:dyDescent="0.25">
      <c r="A114" s="211" t="s">
        <v>64</v>
      </c>
      <c r="B114" s="19" t="s">
        <v>742</v>
      </c>
      <c r="C114" s="49" t="s">
        <v>741</v>
      </c>
      <c r="D114" s="19" t="s">
        <v>491</v>
      </c>
      <c r="E114" s="19" t="s">
        <v>491</v>
      </c>
      <c r="F114" s="19" t="s">
        <v>1166</v>
      </c>
      <c r="G114" s="212">
        <f>VLOOKUP(C114,TECNICAS!$E$12:$K$117,7,FALSE)</f>
        <v>100</v>
      </c>
      <c r="H114" s="211" t="s">
        <v>64</v>
      </c>
    </row>
    <row r="115" spans="1:8" x14ac:dyDescent="0.25">
      <c r="A115" s="211" t="s">
        <v>64</v>
      </c>
      <c r="B115" s="49" t="s">
        <v>1170</v>
      </c>
      <c r="C115" s="49" t="s">
        <v>750</v>
      </c>
      <c r="D115" s="19" t="s">
        <v>491</v>
      </c>
      <c r="E115" s="19" t="s">
        <v>491</v>
      </c>
      <c r="F115" s="19" t="s">
        <v>1166</v>
      </c>
      <c r="G115" s="212">
        <f>VLOOKUP(C115,TECNICAS!$E$12:$K$117,7,FALSE)</f>
        <v>100</v>
      </c>
      <c r="H115" s="211" t="s">
        <v>64</v>
      </c>
    </row>
    <row r="116" spans="1:8" x14ac:dyDescent="0.25">
      <c r="A116" s="211" t="s">
        <v>57</v>
      </c>
      <c r="B116" s="49" t="s">
        <v>1171</v>
      </c>
      <c r="C116" s="49" t="s">
        <v>750</v>
      </c>
      <c r="D116" s="19" t="s">
        <v>491</v>
      </c>
      <c r="E116" s="19" t="s">
        <v>491</v>
      </c>
      <c r="F116" s="19" t="s">
        <v>1166</v>
      </c>
      <c r="G116" s="212">
        <f>VLOOKUP(C116,TECNICAS!$E$12:$K$117,7,FALSE)</f>
        <v>100</v>
      </c>
      <c r="H116" s="211" t="s">
        <v>57</v>
      </c>
    </row>
    <row r="117" spans="1:8" x14ac:dyDescent="0.25">
      <c r="A117" s="211" t="s">
        <v>60</v>
      </c>
      <c r="B117" s="49" t="s">
        <v>1172</v>
      </c>
      <c r="C117" s="49" t="s">
        <v>750</v>
      </c>
      <c r="D117" s="19" t="s">
        <v>491</v>
      </c>
      <c r="E117" s="19" t="s">
        <v>491</v>
      </c>
      <c r="F117" s="19" t="s">
        <v>1166</v>
      </c>
      <c r="G117" s="212">
        <f>VLOOKUP(C117,TECNICAS!$E$12:$K$117,7,FALSE)</f>
        <v>100</v>
      </c>
      <c r="H117" s="211" t="s">
        <v>60</v>
      </c>
    </row>
    <row r="118" spans="1:8" x14ac:dyDescent="0.25">
      <c r="A118" s="211" t="s">
        <v>64</v>
      </c>
      <c r="B118" s="49" t="s">
        <v>1173</v>
      </c>
      <c r="C118" s="49" t="s">
        <v>760</v>
      </c>
      <c r="D118" s="19" t="s">
        <v>491</v>
      </c>
      <c r="E118" s="19" t="s">
        <v>491</v>
      </c>
      <c r="F118" s="19" t="s">
        <v>1166</v>
      </c>
      <c r="G118" s="212">
        <f>VLOOKUP(C118,TECNICAS!$E$12:$K$117,7,FALSE)</f>
        <v>100</v>
      </c>
      <c r="H118" s="211" t="s">
        <v>64</v>
      </c>
    </row>
    <row r="119" spans="1:8" x14ac:dyDescent="0.25">
      <c r="A119" s="211" t="s">
        <v>64</v>
      </c>
      <c r="B119" s="49" t="s">
        <v>482</v>
      </c>
      <c r="C119" s="49" t="s">
        <v>760</v>
      </c>
      <c r="D119" s="19" t="s">
        <v>491</v>
      </c>
      <c r="E119" s="19" t="s">
        <v>491</v>
      </c>
      <c r="F119" s="19" t="s">
        <v>1166</v>
      </c>
      <c r="G119" s="212">
        <f>VLOOKUP(C119,TECNICAS!$E$12:$K$117,7,FALSE)</f>
        <v>100</v>
      </c>
      <c r="H119" s="211" t="s">
        <v>64</v>
      </c>
    </row>
    <row r="120" spans="1:8" x14ac:dyDescent="0.25">
      <c r="A120" s="211" t="s">
        <v>64</v>
      </c>
      <c r="B120" s="49" t="s">
        <v>774</v>
      </c>
      <c r="C120" s="49" t="s">
        <v>768</v>
      </c>
      <c r="D120" s="19" t="s">
        <v>491</v>
      </c>
      <c r="E120" s="19" t="s">
        <v>491</v>
      </c>
      <c r="F120" s="19" t="s">
        <v>1166</v>
      </c>
      <c r="G120" s="212">
        <f>VLOOKUP(C120,TECNICAS!$E$12:$K$117,7,FALSE)</f>
        <v>100</v>
      </c>
      <c r="H120" s="211" t="s">
        <v>64</v>
      </c>
    </row>
    <row r="121" spans="1:8" x14ac:dyDescent="0.25">
      <c r="A121" s="211" t="s">
        <v>57</v>
      </c>
      <c r="B121" s="49" t="s">
        <v>1174</v>
      </c>
      <c r="C121" s="49" t="s">
        <v>768</v>
      </c>
      <c r="D121" s="19" t="s">
        <v>491</v>
      </c>
      <c r="E121" s="19" t="s">
        <v>491</v>
      </c>
      <c r="F121" s="19" t="s">
        <v>1166</v>
      </c>
      <c r="G121" s="212">
        <f>VLOOKUP(C121,TECNICAS!$E$12:$K$117,7,FALSE)</f>
        <v>100</v>
      </c>
      <c r="H121" s="211" t="s">
        <v>57</v>
      </c>
    </row>
    <row r="122" spans="1:8" x14ac:dyDescent="0.25">
      <c r="A122" s="211" t="s">
        <v>60</v>
      </c>
      <c r="B122" s="49" t="s">
        <v>1175</v>
      </c>
      <c r="C122" s="49" t="s">
        <v>768</v>
      </c>
      <c r="D122" s="19" t="s">
        <v>491</v>
      </c>
      <c r="E122" s="19" t="s">
        <v>491</v>
      </c>
      <c r="F122" s="19" t="s">
        <v>1166</v>
      </c>
      <c r="G122" s="212">
        <f>VLOOKUP(C122,TECNICAS!$E$12:$K$117,7,FALSE)</f>
        <v>100</v>
      </c>
      <c r="H122" s="211" t="s">
        <v>60</v>
      </c>
    </row>
    <row r="123" spans="1:8" x14ac:dyDescent="0.25">
      <c r="A123" s="211" t="s">
        <v>64</v>
      </c>
      <c r="B123" s="19" t="s">
        <v>774</v>
      </c>
      <c r="C123" s="49" t="s">
        <v>773</v>
      </c>
      <c r="D123" s="19" t="s">
        <v>491</v>
      </c>
      <c r="E123" s="19" t="s">
        <v>491</v>
      </c>
      <c r="F123" s="19" t="s">
        <v>1166</v>
      </c>
      <c r="G123" s="212">
        <f>VLOOKUP(C123,TECNICAS!$E$12:$K$117,7,FALSE)</f>
        <v>80</v>
      </c>
      <c r="H123" s="211" t="s">
        <v>64</v>
      </c>
    </row>
    <row r="124" spans="1:8" x14ac:dyDescent="0.25">
      <c r="A124" s="211" t="s">
        <v>64</v>
      </c>
      <c r="B124" s="49" t="s">
        <v>774</v>
      </c>
      <c r="C124" s="49" t="s">
        <v>778</v>
      </c>
      <c r="D124" s="19" t="s">
        <v>491</v>
      </c>
      <c r="E124" s="19" t="s">
        <v>491</v>
      </c>
      <c r="F124" s="19" t="s">
        <v>1166</v>
      </c>
      <c r="G124" s="212">
        <f>VLOOKUP(C124,TECNICAS!$E$12:$K$117,7,FALSE)</f>
        <v>80</v>
      </c>
      <c r="H124" s="211" t="s">
        <v>64</v>
      </c>
    </row>
    <row r="125" spans="1:8" x14ac:dyDescent="0.25">
      <c r="A125" s="211" t="s">
        <v>60</v>
      </c>
      <c r="B125" s="49" t="s">
        <v>1175</v>
      </c>
      <c r="C125" s="49" t="s">
        <v>778</v>
      </c>
      <c r="D125" s="19" t="s">
        <v>491</v>
      </c>
      <c r="E125" s="19" t="s">
        <v>491</v>
      </c>
      <c r="F125" s="19" t="s">
        <v>1166</v>
      </c>
      <c r="G125" s="212">
        <f>VLOOKUP(C125,TECNICAS!$E$12:$K$117,7,FALSE)</f>
        <v>80</v>
      </c>
      <c r="H125" s="211" t="s">
        <v>60</v>
      </c>
    </row>
    <row r="126" spans="1:8" x14ac:dyDescent="0.25">
      <c r="A126" s="211" t="s">
        <v>64</v>
      </c>
      <c r="B126" s="19" t="s">
        <v>774</v>
      </c>
      <c r="C126" s="49" t="s">
        <v>783</v>
      </c>
      <c r="D126" s="19" t="s">
        <v>491</v>
      </c>
      <c r="E126" s="19" t="s">
        <v>491</v>
      </c>
      <c r="F126" s="19" t="s">
        <v>1166</v>
      </c>
      <c r="G126" s="212">
        <f>VLOOKUP(C126,TECNICAS!$E$12:$K$117,7,FALSE)</f>
        <v>80</v>
      </c>
      <c r="H126" s="211" t="s">
        <v>64</v>
      </c>
    </row>
    <row r="127" spans="1:8" x14ac:dyDescent="0.25">
      <c r="A127" s="211" t="s">
        <v>64</v>
      </c>
      <c r="B127" s="49" t="s">
        <v>1170</v>
      </c>
      <c r="C127" s="49" t="s">
        <v>790</v>
      </c>
      <c r="D127" s="19" t="s">
        <v>491</v>
      </c>
      <c r="E127" s="19" t="s">
        <v>491</v>
      </c>
      <c r="F127" s="19" t="s">
        <v>1166</v>
      </c>
      <c r="G127" s="212">
        <f>VLOOKUP(C127,TECNICAS!$E$12:$K$117,7,FALSE)</f>
        <v>80</v>
      </c>
      <c r="H127" s="211" t="s">
        <v>64</v>
      </c>
    </row>
    <row r="128" spans="1:8" x14ac:dyDescent="0.25">
      <c r="A128" s="211" t="s">
        <v>64</v>
      </c>
      <c r="B128" s="49" t="s">
        <v>895</v>
      </c>
      <c r="C128" s="49" t="s">
        <v>790</v>
      </c>
      <c r="D128" s="19" t="s">
        <v>491</v>
      </c>
      <c r="E128" s="19" t="s">
        <v>491</v>
      </c>
      <c r="F128" s="19" t="s">
        <v>1166</v>
      </c>
      <c r="G128" s="212">
        <f>VLOOKUP(C128,TECNICAS!$E$12:$K$117,7,FALSE)</f>
        <v>80</v>
      </c>
      <c r="H128" s="211" t="s">
        <v>64</v>
      </c>
    </row>
    <row r="129" spans="1:8" x14ac:dyDescent="0.25">
      <c r="A129" s="211" t="s">
        <v>64</v>
      </c>
      <c r="B129" s="49" t="s">
        <v>1169</v>
      </c>
      <c r="C129" s="49" t="s">
        <v>790</v>
      </c>
      <c r="D129" s="19" t="s">
        <v>491</v>
      </c>
      <c r="E129" s="19" t="s">
        <v>491</v>
      </c>
      <c r="F129" s="19" t="s">
        <v>1166</v>
      </c>
      <c r="G129" s="212">
        <f>VLOOKUP(C129,TECNICAS!$E$12:$K$117,7,FALSE)</f>
        <v>80</v>
      </c>
      <c r="H129" s="211" t="s">
        <v>64</v>
      </c>
    </row>
    <row r="130" spans="1:8" x14ac:dyDescent="0.25">
      <c r="A130" s="211" t="s">
        <v>57</v>
      </c>
      <c r="B130" s="49" t="s">
        <v>1176</v>
      </c>
      <c r="C130" s="49" t="s">
        <v>790</v>
      </c>
      <c r="D130" s="19" t="s">
        <v>491</v>
      </c>
      <c r="E130" s="19" t="s">
        <v>491</v>
      </c>
      <c r="F130" s="19" t="s">
        <v>1166</v>
      </c>
      <c r="G130" s="212">
        <f>VLOOKUP(C130,TECNICAS!$E$12:$K$117,7,FALSE)</f>
        <v>80</v>
      </c>
      <c r="H130" s="211" t="s">
        <v>57</v>
      </c>
    </row>
    <row r="131" spans="1:8" x14ac:dyDescent="0.25">
      <c r="A131" s="211" t="s">
        <v>58</v>
      </c>
      <c r="B131" s="49" t="s">
        <v>508</v>
      </c>
      <c r="C131" s="49" t="s">
        <v>798</v>
      </c>
      <c r="D131" s="19" t="s">
        <v>491</v>
      </c>
      <c r="E131" s="19" t="s">
        <v>491</v>
      </c>
      <c r="F131" s="19" t="s">
        <v>1166</v>
      </c>
      <c r="G131" s="212">
        <f>VLOOKUP(C131,TECNICAS!$E$12:$K$117,7,FALSE)</f>
        <v>80</v>
      </c>
      <c r="H131" s="211" t="s">
        <v>58</v>
      </c>
    </row>
    <row r="132" spans="1:8" x14ac:dyDescent="0.25">
      <c r="A132" s="211" t="s">
        <v>58</v>
      </c>
      <c r="B132" s="49" t="s">
        <v>1177</v>
      </c>
      <c r="C132" s="49" t="s">
        <v>798</v>
      </c>
      <c r="D132" s="19" t="s">
        <v>491</v>
      </c>
      <c r="E132" s="19" t="s">
        <v>491</v>
      </c>
      <c r="F132" s="19" t="s">
        <v>1166</v>
      </c>
      <c r="G132" s="212">
        <f>VLOOKUP(C132,TECNICAS!$E$12:$K$117,7,FALSE)</f>
        <v>80</v>
      </c>
      <c r="H132" s="211" t="s">
        <v>58</v>
      </c>
    </row>
    <row r="133" spans="1:8" x14ac:dyDescent="0.25">
      <c r="A133" s="211" t="s">
        <v>64</v>
      </c>
      <c r="B133" s="49" t="s">
        <v>502</v>
      </c>
      <c r="C133" s="49" t="s">
        <v>798</v>
      </c>
      <c r="D133" s="19" t="s">
        <v>491</v>
      </c>
      <c r="E133" s="19" t="s">
        <v>491</v>
      </c>
      <c r="F133" s="19" t="s">
        <v>1166</v>
      </c>
      <c r="G133" s="212">
        <f>VLOOKUP(C133,TECNICAS!$E$12:$K$117,7,FALSE)</f>
        <v>80</v>
      </c>
      <c r="H133" s="211" t="s">
        <v>64</v>
      </c>
    </row>
    <row r="134" spans="1:8" x14ac:dyDescent="0.25">
      <c r="A134" s="211" t="s">
        <v>57</v>
      </c>
      <c r="B134" s="49" t="s">
        <v>1178</v>
      </c>
      <c r="C134" s="49" t="s">
        <v>798</v>
      </c>
      <c r="D134" s="19" t="s">
        <v>491</v>
      </c>
      <c r="E134" s="19" t="s">
        <v>491</v>
      </c>
      <c r="F134" s="19" t="s">
        <v>1166</v>
      </c>
      <c r="G134" s="212">
        <f>VLOOKUP(C134,TECNICAS!$E$12:$K$117,7,FALSE)</f>
        <v>80</v>
      </c>
      <c r="H134" s="211" t="s">
        <v>57</v>
      </c>
    </row>
    <row r="135" spans="1:8" x14ac:dyDescent="0.25">
      <c r="A135" s="211" t="s">
        <v>60</v>
      </c>
      <c r="B135" s="49" t="s">
        <v>1179</v>
      </c>
      <c r="C135" s="49" t="s">
        <v>798</v>
      </c>
      <c r="D135" s="19" t="s">
        <v>491</v>
      </c>
      <c r="E135" s="19" t="s">
        <v>491</v>
      </c>
      <c r="F135" s="19" t="s">
        <v>1166</v>
      </c>
      <c r="G135" s="212">
        <f>VLOOKUP(C135,TECNICAS!$E$12:$K$117,7,FALSE)</f>
        <v>80</v>
      </c>
      <c r="H135" s="211" t="s">
        <v>60</v>
      </c>
    </row>
    <row r="136" spans="1:8" x14ac:dyDescent="0.25">
      <c r="A136" s="211" t="s">
        <v>64</v>
      </c>
      <c r="B136" s="49" t="s">
        <v>895</v>
      </c>
      <c r="C136" s="49" t="s">
        <v>803</v>
      </c>
      <c r="D136" s="19" t="s">
        <v>491</v>
      </c>
      <c r="E136" s="19" t="s">
        <v>491</v>
      </c>
      <c r="F136" s="19" t="s">
        <v>1166</v>
      </c>
      <c r="G136" s="212">
        <f>VLOOKUP(C136,TECNICAS!$E$12:$K$117,7,FALSE)</f>
        <v>100</v>
      </c>
      <c r="H136" s="211" t="s">
        <v>64</v>
      </c>
    </row>
    <row r="137" spans="1:8" x14ac:dyDescent="0.25">
      <c r="A137" s="211" t="s">
        <v>64</v>
      </c>
      <c r="B137" s="49" t="s">
        <v>1169</v>
      </c>
      <c r="C137" s="49" t="s">
        <v>803</v>
      </c>
      <c r="D137" s="19" t="s">
        <v>491</v>
      </c>
      <c r="E137" s="19" t="s">
        <v>491</v>
      </c>
      <c r="F137" s="19" t="s">
        <v>1166</v>
      </c>
      <c r="G137" s="212">
        <f>VLOOKUP(C137,TECNICAS!$E$12:$K$117,7,FALSE)</f>
        <v>100</v>
      </c>
      <c r="H137" s="211" t="s">
        <v>64</v>
      </c>
    </row>
    <row r="138" spans="1:8" x14ac:dyDescent="0.25">
      <c r="A138" s="211" t="s">
        <v>64</v>
      </c>
      <c r="B138" s="49" t="s">
        <v>323</v>
      </c>
      <c r="C138" s="49" t="s">
        <v>818</v>
      </c>
      <c r="D138" s="19" t="s">
        <v>491</v>
      </c>
      <c r="E138" s="19" t="s">
        <v>491</v>
      </c>
      <c r="F138" s="19" t="s">
        <v>1166</v>
      </c>
      <c r="G138" s="212">
        <f>VLOOKUP(C138,TECNICAS!$E$12:$K$117,7,FALSE)</f>
        <v>100</v>
      </c>
      <c r="H138" s="211" t="s">
        <v>64</v>
      </c>
    </row>
    <row r="139" spans="1:8" x14ac:dyDescent="0.25">
      <c r="A139" s="211" t="s">
        <v>64</v>
      </c>
      <c r="B139" s="49" t="s">
        <v>1180</v>
      </c>
      <c r="C139" s="49" t="s">
        <v>818</v>
      </c>
      <c r="D139" s="19" t="s">
        <v>491</v>
      </c>
      <c r="E139" s="19" t="s">
        <v>491</v>
      </c>
      <c r="F139" s="19" t="s">
        <v>1166</v>
      </c>
      <c r="G139" s="212">
        <f>VLOOKUP(C139,TECNICAS!$E$12:$K$117,7,FALSE)</f>
        <v>100</v>
      </c>
      <c r="H139" s="211" t="s">
        <v>64</v>
      </c>
    </row>
    <row r="140" spans="1:8" x14ac:dyDescent="0.25">
      <c r="A140" s="211" t="s">
        <v>64</v>
      </c>
      <c r="B140" s="49" t="s">
        <v>1163</v>
      </c>
      <c r="C140" s="49" t="s">
        <v>818</v>
      </c>
      <c r="D140" s="19" t="s">
        <v>491</v>
      </c>
      <c r="E140" s="19" t="s">
        <v>491</v>
      </c>
      <c r="F140" s="19" t="s">
        <v>1166</v>
      </c>
      <c r="G140" s="212">
        <f>VLOOKUP(C140,TECNICAS!$E$12:$K$117,7,FALSE)</f>
        <v>100</v>
      </c>
      <c r="H140" s="211" t="s">
        <v>64</v>
      </c>
    </row>
    <row r="141" spans="1:8" x14ac:dyDescent="0.25">
      <c r="A141" s="211" t="s">
        <v>64</v>
      </c>
      <c r="B141" s="49" t="s">
        <v>1181</v>
      </c>
      <c r="C141" s="49" t="s">
        <v>818</v>
      </c>
      <c r="D141" s="19" t="s">
        <v>491</v>
      </c>
      <c r="E141" s="19" t="s">
        <v>491</v>
      </c>
      <c r="F141" s="19" t="s">
        <v>1166</v>
      </c>
      <c r="G141" s="212">
        <f>VLOOKUP(C141,TECNICAS!$E$12:$K$117,7,FALSE)</f>
        <v>100</v>
      </c>
      <c r="H141" s="211" t="s">
        <v>64</v>
      </c>
    </row>
    <row r="142" spans="1:8" x14ac:dyDescent="0.25">
      <c r="A142" s="211" t="s">
        <v>64</v>
      </c>
      <c r="B142" s="49" t="s">
        <v>1180</v>
      </c>
      <c r="C142" s="49" t="s">
        <v>829</v>
      </c>
      <c r="D142" s="19" t="s">
        <v>491</v>
      </c>
      <c r="E142" s="19" t="s">
        <v>491</v>
      </c>
      <c r="F142" s="19" t="s">
        <v>1166</v>
      </c>
      <c r="G142" s="212">
        <f>VLOOKUP(C142,TECNICAS!$E$12:$K$117,7,FALSE)</f>
        <v>100</v>
      </c>
      <c r="H142" s="211" t="s">
        <v>64</v>
      </c>
    </row>
    <row r="143" spans="1:8" x14ac:dyDescent="0.25">
      <c r="A143" s="211" t="s">
        <v>64</v>
      </c>
      <c r="B143" s="49" t="s">
        <v>340</v>
      </c>
      <c r="C143" s="49" t="s">
        <v>829</v>
      </c>
      <c r="D143" s="19" t="s">
        <v>491</v>
      </c>
      <c r="E143" s="19" t="s">
        <v>491</v>
      </c>
      <c r="F143" s="19" t="s">
        <v>1166</v>
      </c>
      <c r="G143" s="212">
        <f>VLOOKUP(C143,TECNICAS!$E$12:$K$117,7,FALSE)</f>
        <v>100</v>
      </c>
      <c r="H143" s="211" t="s">
        <v>64</v>
      </c>
    </row>
    <row r="144" spans="1:8" x14ac:dyDescent="0.25">
      <c r="A144" s="211" t="s">
        <v>58</v>
      </c>
      <c r="B144" s="49" t="s">
        <v>1182</v>
      </c>
      <c r="C144" s="49" t="s">
        <v>838</v>
      </c>
      <c r="D144" s="19" t="s">
        <v>491</v>
      </c>
      <c r="E144" s="19" t="s">
        <v>491</v>
      </c>
      <c r="F144" s="19" t="s">
        <v>1166</v>
      </c>
      <c r="G144" s="212">
        <f>VLOOKUP(C144,TECNICAS!$E$12:$K$117,7,FALSE)</f>
        <v>40</v>
      </c>
      <c r="H144" s="211" t="s">
        <v>58</v>
      </c>
    </row>
    <row r="145" spans="1:8" x14ac:dyDescent="0.25">
      <c r="A145" s="211" t="s">
        <v>64</v>
      </c>
      <c r="B145" s="49" t="s">
        <v>1180</v>
      </c>
      <c r="C145" s="49" t="s">
        <v>838</v>
      </c>
      <c r="D145" s="19" t="s">
        <v>491</v>
      </c>
      <c r="E145" s="19" t="s">
        <v>491</v>
      </c>
      <c r="F145" s="19" t="s">
        <v>1166</v>
      </c>
      <c r="G145" s="212">
        <f>VLOOKUP(C145,TECNICAS!$E$12:$K$117,7,FALSE)</f>
        <v>40</v>
      </c>
      <c r="H145" s="211" t="s">
        <v>64</v>
      </c>
    </row>
    <row r="146" spans="1:8" x14ac:dyDescent="0.25">
      <c r="A146" s="211" t="s">
        <v>64</v>
      </c>
      <c r="B146" s="49" t="s">
        <v>323</v>
      </c>
      <c r="C146" s="49" t="s">
        <v>838</v>
      </c>
      <c r="D146" s="19" t="s">
        <v>491</v>
      </c>
      <c r="E146" s="19" t="s">
        <v>491</v>
      </c>
      <c r="F146" s="19" t="s">
        <v>1166</v>
      </c>
      <c r="G146" s="212">
        <f>VLOOKUP(C146,TECNICAS!$E$12:$K$117,7,FALSE)</f>
        <v>40</v>
      </c>
      <c r="H146" s="211" t="s">
        <v>64</v>
      </c>
    </row>
    <row r="147" spans="1:8" x14ac:dyDescent="0.25">
      <c r="A147" s="211" t="s">
        <v>64</v>
      </c>
      <c r="B147" s="49" t="s">
        <v>1163</v>
      </c>
      <c r="C147" s="49" t="s">
        <v>838</v>
      </c>
      <c r="D147" s="19" t="s">
        <v>491</v>
      </c>
      <c r="E147" s="19" t="s">
        <v>491</v>
      </c>
      <c r="F147" s="19" t="s">
        <v>1166</v>
      </c>
      <c r="G147" s="212">
        <f>VLOOKUP(C147,TECNICAS!$E$12:$K$117,7,FALSE)</f>
        <v>40</v>
      </c>
      <c r="H147" s="211" t="s">
        <v>64</v>
      </c>
    </row>
    <row r="148" spans="1:8" x14ac:dyDescent="0.25">
      <c r="A148" s="211" t="s">
        <v>64</v>
      </c>
      <c r="B148" s="49" t="s">
        <v>340</v>
      </c>
      <c r="C148" s="49" t="s">
        <v>838</v>
      </c>
      <c r="D148" s="19" t="s">
        <v>491</v>
      </c>
      <c r="E148" s="19" t="s">
        <v>491</v>
      </c>
      <c r="F148" s="19" t="s">
        <v>1166</v>
      </c>
      <c r="G148" s="212">
        <f>VLOOKUP(C148,TECNICAS!$E$12:$K$117,7,FALSE)</f>
        <v>40</v>
      </c>
      <c r="H148" s="211" t="s">
        <v>64</v>
      </c>
    </row>
    <row r="149" spans="1:8" x14ac:dyDescent="0.25">
      <c r="A149" s="211" t="s">
        <v>64</v>
      </c>
      <c r="B149" s="49" t="s">
        <v>1181</v>
      </c>
      <c r="C149" s="49" t="s">
        <v>838</v>
      </c>
      <c r="D149" s="19" t="s">
        <v>491</v>
      </c>
      <c r="E149" s="19" t="s">
        <v>491</v>
      </c>
      <c r="F149" s="19" t="s">
        <v>1166</v>
      </c>
      <c r="G149" s="212">
        <f>VLOOKUP(C149,TECNICAS!$E$12:$K$117,7,FALSE)</f>
        <v>40</v>
      </c>
      <c r="H149" s="211" t="s">
        <v>64</v>
      </c>
    </row>
    <row r="150" spans="1:8" x14ac:dyDescent="0.25">
      <c r="A150" s="211" t="s">
        <v>64</v>
      </c>
      <c r="B150" s="49" t="s">
        <v>1163</v>
      </c>
      <c r="C150" s="49" t="s">
        <v>849</v>
      </c>
      <c r="D150" s="19" t="s">
        <v>491</v>
      </c>
      <c r="E150" s="19" t="s">
        <v>491</v>
      </c>
      <c r="F150" s="19" t="s">
        <v>1166</v>
      </c>
      <c r="G150" s="212">
        <f>VLOOKUP(C150,TECNICAS!$E$12:$K$117,7,FALSE)</f>
        <v>80</v>
      </c>
      <c r="H150" s="211" t="s">
        <v>64</v>
      </c>
    </row>
    <row r="151" spans="1:8" x14ac:dyDescent="0.25">
      <c r="A151" s="211" t="s">
        <v>64</v>
      </c>
      <c r="B151" s="49" t="s">
        <v>340</v>
      </c>
      <c r="C151" s="49" t="s">
        <v>849</v>
      </c>
      <c r="D151" s="19" t="s">
        <v>491</v>
      </c>
      <c r="E151" s="19" t="s">
        <v>491</v>
      </c>
      <c r="F151" s="19" t="s">
        <v>1166</v>
      </c>
      <c r="G151" s="212">
        <f>VLOOKUP(C151,TECNICAS!$E$12:$K$117,7,FALSE)</f>
        <v>80</v>
      </c>
      <c r="H151" s="211" t="s">
        <v>64</v>
      </c>
    </row>
    <row r="152" spans="1:8" x14ac:dyDescent="0.25">
      <c r="A152" s="211" t="s">
        <v>64</v>
      </c>
      <c r="B152" s="19" t="s">
        <v>340</v>
      </c>
      <c r="C152" s="49" t="s">
        <v>855</v>
      </c>
      <c r="D152" s="19" t="s">
        <v>491</v>
      </c>
      <c r="E152" s="19" t="s">
        <v>491</v>
      </c>
      <c r="F152" s="19" t="s">
        <v>1166</v>
      </c>
      <c r="G152" s="212">
        <f>VLOOKUP(C152,TECNICAS!$E$12:$K$117,7,FALSE)</f>
        <v>100</v>
      </c>
      <c r="H152" s="211" t="s">
        <v>64</v>
      </c>
    </row>
    <row r="153" spans="1:8" x14ac:dyDescent="0.25">
      <c r="A153" s="211" t="s">
        <v>64</v>
      </c>
      <c r="B153" s="19" t="s">
        <v>865</v>
      </c>
      <c r="C153" s="49" t="s">
        <v>864</v>
      </c>
      <c r="D153" s="19" t="s">
        <v>491</v>
      </c>
      <c r="E153" s="19" t="s">
        <v>491</v>
      </c>
      <c r="F153" s="19" t="s">
        <v>1166</v>
      </c>
      <c r="G153" s="212">
        <f>VLOOKUP(C153,TECNICAS!$E$12:$K$117,7,FALSE)</f>
        <v>100</v>
      </c>
      <c r="H153" s="211" t="s">
        <v>64</v>
      </c>
    </row>
    <row r="154" spans="1:8" x14ac:dyDescent="0.25">
      <c r="A154" s="211" t="s">
        <v>64</v>
      </c>
      <c r="B154" s="49" t="s">
        <v>1163</v>
      </c>
      <c r="C154" s="49" t="s">
        <v>870</v>
      </c>
      <c r="D154" s="19" t="s">
        <v>491</v>
      </c>
      <c r="E154" s="19" t="s">
        <v>491</v>
      </c>
      <c r="F154" s="19" t="s">
        <v>1166</v>
      </c>
      <c r="G154" s="212">
        <f>VLOOKUP(C154,TECNICAS!$E$12:$K$117,7,FALSE)</f>
        <v>100</v>
      </c>
      <c r="H154" s="211" t="s">
        <v>64</v>
      </c>
    </row>
    <row r="155" spans="1:8" x14ac:dyDescent="0.25">
      <c r="A155" s="211" t="s">
        <v>64</v>
      </c>
      <c r="B155" s="49" t="s">
        <v>340</v>
      </c>
      <c r="C155" s="49" t="s">
        <v>870</v>
      </c>
      <c r="D155" s="19" t="s">
        <v>491</v>
      </c>
      <c r="E155" s="19" t="s">
        <v>491</v>
      </c>
      <c r="F155" s="19" t="s">
        <v>1166</v>
      </c>
      <c r="G155" s="212">
        <f>VLOOKUP(C155,TECNICAS!$E$12:$K$117,7,FALSE)</f>
        <v>100</v>
      </c>
      <c r="H155" s="211" t="s">
        <v>64</v>
      </c>
    </row>
    <row r="156" spans="1:8" x14ac:dyDescent="0.25">
      <c r="A156" s="211" t="s">
        <v>64</v>
      </c>
      <c r="B156" s="49" t="s">
        <v>1170</v>
      </c>
      <c r="C156" s="49" t="s">
        <v>870</v>
      </c>
      <c r="D156" s="19" t="s">
        <v>491</v>
      </c>
      <c r="E156" s="19" t="s">
        <v>491</v>
      </c>
      <c r="F156" s="19" t="s">
        <v>1166</v>
      </c>
      <c r="G156" s="212">
        <f>VLOOKUP(C156,TECNICAS!$E$12:$K$117,7,FALSE)</f>
        <v>100</v>
      </c>
      <c r="H156" s="211" t="s">
        <v>64</v>
      </c>
    </row>
    <row r="157" spans="1:8" x14ac:dyDescent="0.25">
      <c r="A157" s="211" t="s">
        <v>64</v>
      </c>
      <c r="B157" s="49" t="s">
        <v>1163</v>
      </c>
      <c r="C157" s="49" t="s">
        <v>875</v>
      </c>
      <c r="D157" s="19" t="s">
        <v>491</v>
      </c>
      <c r="E157" s="19" t="s">
        <v>491</v>
      </c>
      <c r="F157" s="19" t="s">
        <v>1166</v>
      </c>
      <c r="G157" s="212">
        <f>VLOOKUP(C157,TECNICAS!$E$12:$K$117,7,FALSE)</f>
        <v>100</v>
      </c>
      <c r="H157" s="211" t="s">
        <v>64</v>
      </c>
    </row>
    <row r="158" spans="1:8" x14ac:dyDescent="0.25">
      <c r="A158" s="211" t="s">
        <v>64</v>
      </c>
      <c r="B158" s="49" t="s">
        <v>340</v>
      </c>
      <c r="C158" s="49" t="s">
        <v>875</v>
      </c>
      <c r="D158" s="19" t="s">
        <v>491</v>
      </c>
      <c r="E158" s="19" t="s">
        <v>491</v>
      </c>
      <c r="F158" s="19" t="s">
        <v>1166</v>
      </c>
      <c r="G158" s="212">
        <f>VLOOKUP(C158,TECNICAS!$E$12:$K$117,7,FALSE)</f>
        <v>100</v>
      </c>
      <c r="H158" s="211" t="s">
        <v>64</v>
      </c>
    </row>
    <row r="159" spans="1:8" x14ac:dyDescent="0.25">
      <c r="A159" s="211" t="s">
        <v>64</v>
      </c>
      <c r="B159" s="49" t="s">
        <v>1170</v>
      </c>
      <c r="C159" s="49" t="s">
        <v>875</v>
      </c>
      <c r="D159" s="19" t="s">
        <v>491</v>
      </c>
      <c r="E159" s="19" t="s">
        <v>491</v>
      </c>
      <c r="F159" s="19" t="s">
        <v>1166</v>
      </c>
      <c r="G159" s="212">
        <f>VLOOKUP(C159,TECNICAS!$E$12:$K$117,7,FALSE)</f>
        <v>100</v>
      </c>
      <c r="H159" s="211" t="s">
        <v>64</v>
      </c>
    </row>
    <row r="160" spans="1:8" x14ac:dyDescent="0.25">
      <c r="A160" s="211" t="s">
        <v>64</v>
      </c>
      <c r="B160" s="19" t="s">
        <v>865</v>
      </c>
      <c r="C160" s="49" t="s">
        <v>884</v>
      </c>
      <c r="D160" s="19" t="s">
        <v>491</v>
      </c>
      <c r="E160" s="19" t="s">
        <v>491</v>
      </c>
      <c r="F160" s="19" t="s">
        <v>1166</v>
      </c>
      <c r="G160" s="212">
        <f>VLOOKUP(C160,TECNICAS!$E$12:$K$117,7,FALSE)</f>
        <v>100</v>
      </c>
      <c r="H160" s="211" t="s">
        <v>64</v>
      </c>
    </row>
    <row r="161" spans="1:8" x14ac:dyDescent="0.25">
      <c r="A161" s="211" t="s">
        <v>64</v>
      </c>
      <c r="B161" s="49" t="s">
        <v>895</v>
      </c>
      <c r="C161" s="49" t="s">
        <v>889</v>
      </c>
      <c r="D161" s="19" t="s">
        <v>491</v>
      </c>
      <c r="E161" s="19" t="s">
        <v>491</v>
      </c>
      <c r="F161" s="19" t="s">
        <v>1166</v>
      </c>
      <c r="G161" s="212">
        <f>VLOOKUP(C161,TECNICAS!$E$12:$K$117,7,FALSE)</f>
        <v>100</v>
      </c>
      <c r="H161" s="211" t="s">
        <v>64</v>
      </c>
    </row>
    <row r="162" spans="1:8" x14ac:dyDescent="0.25">
      <c r="A162" s="211" t="s">
        <v>64</v>
      </c>
      <c r="B162" s="49" t="s">
        <v>1169</v>
      </c>
      <c r="C162" s="49" t="s">
        <v>889</v>
      </c>
      <c r="D162" s="19" t="s">
        <v>491</v>
      </c>
      <c r="E162" s="19" t="s">
        <v>491</v>
      </c>
      <c r="F162" s="19" t="s">
        <v>1166</v>
      </c>
      <c r="G162" s="212">
        <f>VLOOKUP(C162,TECNICAS!$E$12:$K$117,7,FALSE)</f>
        <v>100</v>
      </c>
      <c r="H162" s="211" t="s">
        <v>64</v>
      </c>
    </row>
    <row r="163" spans="1:8" x14ac:dyDescent="0.25">
      <c r="A163" s="211" t="s">
        <v>64</v>
      </c>
      <c r="B163" s="19" t="s">
        <v>895</v>
      </c>
      <c r="C163" s="49" t="s">
        <v>894</v>
      </c>
      <c r="D163" s="19" t="s">
        <v>491</v>
      </c>
      <c r="E163" s="19" t="s">
        <v>491</v>
      </c>
      <c r="F163" s="19" t="s">
        <v>1166</v>
      </c>
      <c r="G163" s="212">
        <f>VLOOKUP(C163,TECNICAS!$E$12:$K$117,7,FALSE)</f>
        <v>80</v>
      </c>
      <c r="H163" s="211" t="s">
        <v>64</v>
      </c>
    </row>
    <row r="164" spans="1:8" x14ac:dyDescent="0.25">
      <c r="A164" s="211" t="s">
        <v>64</v>
      </c>
      <c r="B164" s="19" t="s">
        <v>895</v>
      </c>
      <c r="C164" s="49" t="s">
        <v>900</v>
      </c>
      <c r="D164" s="19" t="s">
        <v>491</v>
      </c>
      <c r="E164" s="19" t="s">
        <v>491</v>
      </c>
      <c r="F164" s="19" t="s">
        <v>1166</v>
      </c>
      <c r="G164" s="212">
        <f>VLOOKUP(C164,TECNICAS!$E$12:$K$117,7,FALSE)</f>
        <v>100</v>
      </c>
      <c r="H164" s="211" t="s">
        <v>64</v>
      </c>
    </row>
    <row r="165" spans="1:8" x14ac:dyDescent="0.25">
      <c r="A165" s="211" t="s">
        <v>64</v>
      </c>
      <c r="B165" s="19" t="s">
        <v>865</v>
      </c>
      <c r="C165" s="49" t="s">
        <v>905</v>
      </c>
      <c r="D165" s="19" t="s">
        <v>491</v>
      </c>
      <c r="E165" s="19" t="s">
        <v>491</v>
      </c>
      <c r="F165" s="19" t="s">
        <v>1166</v>
      </c>
      <c r="G165" s="212">
        <f>VLOOKUP(C165,TECNICAS!$E$12:$K$117,7,FALSE)</f>
        <v>60</v>
      </c>
      <c r="H165" s="211" t="s">
        <v>64</v>
      </c>
    </row>
    <row r="166" spans="1:8" x14ac:dyDescent="0.25">
      <c r="A166" s="211" t="s">
        <v>57</v>
      </c>
      <c r="B166" s="19" t="s">
        <v>916</v>
      </c>
      <c r="C166" s="49" t="s">
        <v>915</v>
      </c>
      <c r="D166" s="19" t="s">
        <v>491</v>
      </c>
      <c r="E166" s="19" t="s">
        <v>491</v>
      </c>
      <c r="F166" s="19" t="s">
        <v>1166</v>
      </c>
      <c r="G166" s="212">
        <f>VLOOKUP(C166,TECNICAS!$E$12:$K$117,7,FALSE)</f>
        <v>60</v>
      </c>
      <c r="H166" s="211" t="s">
        <v>57</v>
      </c>
    </row>
    <row r="167" spans="1:8" x14ac:dyDescent="0.25">
      <c r="A167" s="211" t="s">
        <v>57</v>
      </c>
      <c r="B167" s="19" t="s">
        <v>922</v>
      </c>
      <c r="C167" s="49" t="s">
        <v>921</v>
      </c>
      <c r="D167" s="19" t="s">
        <v>491</v>
      </c>
      <c r="E167" s="19" t="s">
        <v>491</v>
      </c>
      <c r="F167" s="19" t="s">
        <v>1166</v>
      </c>
      <c r="G167" s="212">
        <f>VLOOKUP(C167,TECNICAS!$E$12:$K$117,7,FALSE)</f>
        <v>100</v>
      </c>
      <c r="H167" s="211" t="s">
        <v>57</v>
      </c>
    </row>
    <row r="168" spans="1:8" x14ac:dyDescent="0.25">
      <c r="A168" s="211" t="s">
        <v>64</v>
      </c>
      <c r="B168" s="49" t="s">
        <v>1183</v>
      </c>
      <c r="C168" s="49" t="s">
        <v>945</v>
      </c>
      <c r="D168" s="19" t="s">
        <v>491</v>
      </c>
      <c r="E168" s="19" t="s">
        <v>491</v>
      </c>
      <c r="F168" s="19" t="s">
        <v>1166</v>
      </c>
      <c r="G168" s="212">
        <f>VLOOKUP(C168,TECNICAS!$E$12:$K$117,7,FALSE)</f>
        <v>80</v>
      </c>
      <c r="H168" s="211" t="s">
        <v>64</v>
      </c>
    </row>
    <row r="169" spans="1:8" x14ac:dyDescent="0.25">
      <c r="A169" s="211" t="s">
        <v>57</v>
      </c>
      <c r="B169" s="49" t="s">
        <v>1184</v>
      </c>
      <c r="C169" s="49" t="s">
        <v>945</v>
      </c>
      <c r="D169" s="19" t="s">
        <v>491</v>
      </c>
      <c r="E169" s="19" t="s">
        <v>491</v>
      </c>
      <c r="F169" s="19" t="s">
        <v>1166</v>
      </c>
      <c r="G169" s="212">
        <f>VLOOKUP(C169,TECNICAS!$E$12:$K$117,7,FALSE)</f>
        <v>80</v>
      </c>
      <c r="H169" s="211" t="s">
        <v>57</v>
      </c>
    </row>
    <row r="170" spans="1:8" x14ac:dyDescent="0.25">
      <c r="A170" s="211" t="s">
        <v>60</v>
      </c>
      <c r="B170" s="49" t="s">
        <v>1155</v>
      </c>
      <c r="C170" s="49" t="s">
        <v>945</v>
      </c>
      <c r="D170" s="19" t="s">
        <v>491</v>
      </c>
      <c r="E170" s="19" t="s">
        <v>491</v>
      </c>
      <c r="F170" s="19" t="s">
        <v>1166</v>
      </c>
      <c r="G170" s="212">
        <f>VLOOKUP(C170,TECNICAS!$E$12:$K$117,7,FALSE)</f>
        <v>80</v>
      </c>
      <c r="H170" s="211" t="s">
        <v>60</v>
      </c>
    </row>
    <row r="171" spans="1:8" x14ac:dyDescent="0.25">
      <c r="A171" s="211" t="s">
        <v>57</v>
      </c>
      <c r="B171" s="19" t="s">
        <v>952</v>
      </c>
      <c r="C171" s="49" t="s">
        <v>951</v>
      </c>
      <c r="D171" s="19" t="s">
        <v>491</v>
      </c>
      <c r="E171" s="19" t="s">
        <v>491</v>
      </c>
      <c r="F171" s="19" t="s">
        <v>1166</v>
      </c>
      <c r="G171" s="212">
        <f>VLOOKUP(C171,TECNICAS!$E$12:$K$117,7,FALSE)</f>
        <v>80</v>
      </c>
      <c r="H171" s="211" t="s">
        <v>57</v>
      </c>
    </row>
    <row r="172" spans="1:8" x14ac:dyDescent="0.25">
      <c r="A172" s="211" t="s">
        <v>60</v>
      </c>
      <c r="B172" s="19" t="s">
        <v>297</v>
      </c>
      <c r="C172" s="49" t="s">
        <v>957</v>
      </c>
      <c r="D172" s="19" t="s">
        <v>491</v>
      </c>
      <c r="E172" s="19" t="s">
        <v>491</v>
      </c>
      <c r="F172" s="19" t="s">
        <v>1166</v>
      </c>
      <c r="G172" s="212">
        <f>VLOOKUP(C172,TECNICAS!$E$12:$K$117,7,FALSE)</f>
        <v>80</v>
      </c>
      <c r="H172" s="211" t="s">
        <v>60</v>
      </c>
    </row>
    <row r="173" spans="1:8" x14ac:dyDescent="0.25">
      <c r="A173" s="211" t="s">
        <v>57</v>
      </c>
      <c r="B173" s="49" t="s">
        <v>1184</v>
      </c>
      <c r="C173" s="49" t="s">
        <v>962</v>
      </c>
      <c r="D173" s="19" t="s">
        <v>491</v>
      </c>
      <c r="E173" s="19" t="s">
        <v>491</v>
      </c>
      <c r="F173" s="19" t="s">
        <v>1166</v>
      </c>
      <c r="G173" s="212">
        <f>VLOOKUP(C173,TECNICAS!$E$12:$K$117,7,FALSE)</f>
        <v>80</v>
      </c>
      <c r="H173" s="211" t="s">
        <v>57</v>
      </c>
    </row>
    <row r="174" spans="1:8" x14ac:dyDescent="0.25">
      <c r="A174" s="211" t="s">
        <v>60</v>
      </c>
      <c r="B174" s="49" t="s">
        <v>1185</v>
      </c>
      <c r="C174" s="49" t="s">
        <v>962</v>
      </c>
      <c r="D174" s="19" t="s">
        <v>491</v>
      </c>
      <c r="E174" s="19" t="s">
        <v>491</v>
      </c>
      <c r="F174" s="19" t="s">
        <v>1166</v>
      </c>
      <c r="G174" s="212">
        <f>VLOOKUP(C174,TECNICAS!$E$12:$K$117,7,FALSE)</f>
        <v>80</v>
      </c>
      <c r="H174" s="211" t="s">
        <v>60</v>
      </c>
    </row>
    <row r="175" spans="1:8" x14ac:dyDescent="0.25">
      <c r="A175" s="211" t="s">
        <v>60</v>
      </c>
      <c r="B175" s="49" t="s">
        <v>1186</v>
      </c>
      <c r="C175" s="49" t="s">
        <v>969</v>
      </c>
      <c r="D175" s="19" t="s">
        <v>491</v>
      </c>
      <c r="E175" s="19" t="s">
        <v>491</v>
      </c>
      <c r="F175" s="19" t="s">
        <v>1166</v>
      </c>
      <c r="G175" s="212">
        <f>VLOOKUP(C175,TECNICAS!$E$12:$K$117,7,FALSE)</f>
        <v>80</v>
      </c>
      <c r="H175" s="211" t="s">
        <v>60</v>
      </c>
    </row>
    <row r="176" spans="1:8" x14ac:dyDescent="0.25">
      <c r="A176" s="211" t="s">
        <v>60</v>
      </c>
      <c r="B176" s="49" t="s">
        <v>1175</v>
      </c>
      <c r="C176" s="49" t="s">
        <v>969</v>
      </c>
      <c r="D176" s="19" t="s">
        <v>491</v>
      </c>
      <c r="E176" s="19" t="s">
        <v>491</v>
      </c>
      <c r="F176" s="19" t="s">
        <v>1166</v>
      </c>
      <c r="G176" s="212">
        <f>VLOOKUP(C176,TECNICAS!$E$12:$K$117,7,FALSE)</f>
        <v>80</v>
      </c>
      <c r="H176" s="211" t="s">
        <v>60</v>
      </c>
    </row>
    <row r="177" spans="1:8" x14ac:dyDescent="0.25">
      <c r="A177" s="211" t="s">
        <v>60</v>
      </c>
      <c r="B177" s="49" t="s">
        <v>1172</v>
      </c>
      <c r="C177" s="49" t="s">
        <v>969</v>
      </c>
      <c r="D177" s="19" t="s">
        <v>491</v>
      </c>
      <c r="E177" s="19" t="s">
        <v>491</v>
      </c>
      <c r="F177" s="19" t="s">
        <v>1166</v>
      </c>
      <c r="G177" s="212">
        <f>VLOOKUP(C177,TECNICAS!$E$12:$K$117,7,FALSE)</f>
        <v>80</v>
      </c>
      <c r="H177" s="211" t="s">
        <v>60</v>
      </c>
    </row>
    <row r="178" spans="1:8" x14ac:dyDescent="0.25">
      <c r="A178" s="211" t="s">
        <v>59</v>
      </c>
      <c r="B178" s="49" t="s">
        <v>1187</v>
      </c>
      <c r="C178" s="49" t="s">
        <v>969</v>
      </c>
      <c r="D178" s="19" t="s">
        <v>491</v>
      </c>
      <c r="E178" s="19" t="s">
        <v>491</v>
      </c>
      <c r="F178" s="19" t="s">
        <v>1166</v>
      </c>
      <c r="G178" s="212">
        <f>VLOOKUP(C178,TECNICAS!$E$12:$K$117,7,FALSE)</f>
        <v>80</v>
      </c>
      <c r="H178" s="211" t="s">
        <v>59</v>
      </c>
    </row>
    <row r="179" spans="1:8" x14ac:dyDescent="0.25">
      <c r="A179" s="211" t="s">
        <v>57</v>
      </c>
      <c r="B179" s="49" t="s">
        <v>1188</v>
      </c>
      <c r="C179" s="49" t="s">
        <v>975</v>
      </c>
      <c r="D179" s="19" t="s">
        <v>491</v>
      </c>
      <c r="E179" s="19" t="s">
        <v>491</v>
      </c>
      <c r="F179" s="19" t="s">
        <v>1166</v>
      </c>
      <c r="G179" s="212">
        <f>VLOOKUP(C179,TECNICAS!$E$12:$K$117,7,FALSE)</f>
        <v>80</v>
      </c>
      <c r="H179" s="211" t="s">
        <v>57</v>
      </c>
    </row>
    <row r="180" spans="1:8" x14ac:dyDescent="0.25">
      <c r="A180" s="211" t="s">
        <v>60</v>
      </c>
      <c r="B180" s="49" t="s">
        <v>1189</v>
      </c>
      <c r="C180" s="49" t="s">
        <v>975</v>
      </c>
      <c r="D180" s="19" t="s">
        <v>491</v>
      </c>
      <c r="E180" s="19" t="s">
        <v>491</v>
      </c>
      <c r="F180" s="19" t="s">
        <v>1166</v>
      </c>
      <c r="G180" s="212">
        <f>VLOOKUP(C180,TECNICAS!$E$12:$K$117,7,FALSE)</f>
        <v>80</v>
      </c>
      <c r="H180" s="211" t="s">
        <v>60</v>
      </c>
    </row>
    <row r="181" spans="1:8" x14ac:dyDescent="0.25">
      <c r="A181" s="211" t="s">
        <v>60</v>
      </c>
      <c r="B181" s="49" t="s">
        <v>1190</v>
      </c>
      <c r="C181" s="49" t="s">
        <v>975</v>
      </c>
      <c r="D181" s="19" t="s">
        <v>491</v>
      </c>
      <c r="E181" s="19" t="s">
        <v>491</v>
      </c>
      <c r="F181" s="19" t="s">
        <v>1166</v>
      </c>
      <c r="G181" s="212">
        <f>VLOOKUP(C181,TECNICAS!$E$12:$K$117,7,FALSE)</f>
        <v>80</v>
      </c>
      <c r="H181" s="211" t="s">
        <v>60</v>
      </c>
    </row>
    <row r="182" spans="1:8" x14ac:dyDescent="0.25">
      <c r="A182" s="211" t="s">
        <v>60</v>
      </c>
      <c r="B182" s="19" t="s">
        <v>983</v>
      </c>
      <c r="C182" s="49" t="s">
        <v>981</v>
      </c>
      <c r="D182" s="19" t="s">
        <v>491</v>
      </c>
      <c r="E182" s="19" t="s">
        <v>491</v>
      </c>
      <c r="F182" s="19" t="s">
        <v>1166</v>
      </c>
      <c r="G182" s="212">
        <f>VLOOKUP(C182,TECNICAS!$E$12:$K$117,7,FALSE)</f>
        <v>80</v>
      </c>
      <c r="H182" s="211" t="s">
        <v>60</v>
      </c>
    </row>
    <row r="183" spans="1:8" x14ac:dyDescent="0.25">
      <c r="A183" s="211" t="s">
        <v>58</v>
      </c>
      <c r="B183" s="49" t="s">
        <v>461</v>
      </c>
      <c r="C183" s="19" t="s">
        <v>444</v>
      </c>
      <c r="D183" s="19" t="s">
        <v>491</v>
      </c>
      <c r="E183" s="19" t="s">
        <v>491</v>
      </c>
      <c r="F183" s="19" t="s">
        <v>1064</v>
      </c>
      <c r="G183" s="212">
        <f>VLOOKUP(C183,ADMINISTRATIVAS!$F$12:$L$76,7,FALSE)</f>
        <v>60</v>
      </c>
      <c r="H183" s="211" t="s">
        <v>58</v>
      </c>
    </row>
    <row r="184" spans="1:8" x14ac:dyDescent="0.25">
      <c r="A184" s="211" t="s">
        <v>64</v>
      </c>
      <c r="B184" s="49" t="s">
        <v>1183</v>
      </c>
      <c r="C184" s="19" t="s">
        <v>444</v>
      </c>
      <c r="D184" s="19" t="s">
        <v>491</v>
      </c>
      <c r="E184" s="19" t="s">
        <v>491</v>
      </c>
      <c r="F184" s="19" t="s">
        <v>1064</v>
      </c>
      <c r="G184" s="212">
        <f>VLOOKUP(C184,ADMINISTRATIVAS!$F$12:$L$76,7,FALSE)</f>
        <v>60</v>
      </c>
      <c r="H184" s="211" t="s">
        <v>64</v>
      </c>
    </row>
    <row r="185" spans="1:8" x14ac:dyDescent="0.25">
      <c r="A185" s="211" t="s">
        <v>58</v>
      </c>
      <c r="B185" s="49" t="s">
        <v>461</v>
      </c>
      <c r="C185" s="19" t="s">
        <v>449</v>
      </c>
      <c r="D185" s="19" t="s">
        <v>491</v>
      </c>
      <c r="E185" s="19" t="s">
        <v>491</v>
      </c>
      <c r="F185" s="19" t="s">
        <v>1064</v>
      </c>
      <c r="G185" s="212">
        <f>VLOOKUP(C185,ADMINISTRATIVAS!$F$12:$L$76,7,FALSE)</f>
        <v>100</v>
      </c>
      <c r="H185" s="211" t="s">
        <v>58</v>
      </c>
    </row>
    <row r="186" spans="1:8" x14ac:dyDescent="0.25">
      <c r="A186" s="211" t="s">
        <v>64</v>
      </c>
      <c r="B186" s="49" t="s">
        <v>482</v>
      </c>
      <c r="C186" s="19" t="s">
        <v>449</v>
      </c>
      <c r="D186" s="19" t="s">
        <v>491</v>
      </c>
      <c r="E186" s="19" t="s">
        <v>491</v>
      </c>
      <c r="F186" s="19" t="s">
        <v>1064</v>
      </c>
      <c r="G186" s="212">
        <f>VLOOKUP(C186,ADMINISTRATIVAS!$F$12:$L$76,7,FALSE)</f>
        <v>100</v>
      </c>
      <c r="H186" s="211" t="s">
        <v>64</v>
      </c>
    </row>
    <row r="187" spans="1:8" x14ac:dyDescent="0.25">
      <c r="A187" s="211" t="s">
        <v>64</v>
      </c>
      <c r="B187" s="49" t="s">
        <v>1183</v>
      </c>
      <c r="C187" s="19" t="s">
        <v>449</v>
      </c>
      <c r="D187" s="19" t="s">
        <v>491</v>
      </c>
      <c r="E187" s="19" t="s">
        <v>491</v>
      </c>
      <c r="F187" s="19" t="s">
        <v>1064</v>
      </c>
      <c r="G187" s="212">
        <f>VLOOKUP(C187,ADMINISTRATIVAS!$F$12:$L$76,7,FALSE)</f>
        <v>100</v>
      </c>
      <c r="H187" s="211" t="s">
        <v>64</v>
      </c>
    </row>
    <row r="188" spans="1:8" x14ac:dyDescent="0.25">
      <c r="A188" s="211" t="s">
        <v>64</v>
      </c>
      <c r="B188" s="49" t="s">
        <v>1183</v>
      </c>
      <c r="C188" s="19" t="s">
        <v>449</v>
      </c>
      <c r="D188" s="19" t="s">
        <v>491</v>
      </c>
      <c r="E188" s="19" t="s">
        <v>491</v>
      </c>
      <c r="F188" s="19" t="s">
        <v>1064</v>
      </c>
      <c r="G188" s="212">
        <f>VLOOKUP(C188,ADMINISTRATIVAS!$F$12:$L$76,7,FALSE)</f>
        <v>100</v>
      </c>
      <c r="H188" s="211" t="s">
        <v>64</v>
      </c>
    </row>
    <row r="189" spans="1:8" x14ac:dyDescent="0.25">
      <c r="A189" s="211" t="s">
        <v>64</v>
      </c>
      <c r="B189" s="49" t="s">
        <v>482</v>
      </c>
      <c r="C189" s="19" t="s">
        <v>452</v>
      </c>
      <c r="D189" s="19" t="s">
        <v>491</v>
      </c>
      <c r="E189" s="19" t="s">
        <v>491</v>
      </c>
      <c r="F189" s="19" t="s">
        <v>1064</v>
      </c>
      <c r="G189" s="212">
        <f>VLOOKUP(C189,ADMINISTRATIVAS!$F$12:$L$76,7,FALSE)</f>
        <v>60</v>
      </c>
      <c r="H189" s="211" t="s">
        <v>64</v>
      </c>
    </row>
    <row r="190" spans="1:8" x14ac:dyDescent="0.25">
      <c r="A190" s="211" t="s">
        <v>64</v>
      </c>
      <c r="B190" s="49" t="s">
        <v>1191</v>
      </c>
      <c r="C190" s="19" t="s">
        <v>452</v>
      </c>
      <c r="D190" s="19" t="s">
        <v>491</v>
      </c>
      <c r="E190" s="19" t="s">
        <v>491</v>
      </c>
      <c r="F190" s="19" t="s">
        <v>1064</v>
      </c>
      <c r="G190" s="212">
        <f>VLOOKUP(C190,ADMINISTRATIVAS!$F$12:$L$76,7,FALSE)</f>
        <v>60</v>
      </c>
      <c r="H190" s="211" t="s">
        <v>64</v>
      </c>
    </row>
    <row r="191" spans="1:8" x14ac:dyDescent="0.25">
      <c r="A191" s="211" t="s">
        <v>58</v>
      </c>
      <c r="B191" s="19" t="s">
        <v>461</v>
      </c>
      <c r="C191" s="19" t="s">
        <v>460</v>
      </c>
      <c r="D191" s="19" t="s">
        <v>491</v>
      </c>
      <c r="E191" s="19" t="s">
        <v>491</v>
      </c>
      <c r="F191" s="19" t="s">
        <v>1064</v>
      </c>
      <c r="G191" s="212">
        <f>VLOOKUP(C191,ADMINISTRATIVAS!$F$12:$L$76,7,FALSE)</f>
        <v>40</v>
      </c>
      <c r="H191" s="211" t="s">
        <v>58</v>
      </c>
    </row>
    <row r="192" spans="1:8" x14ac:dyDescent="0.25">
      <c r="A192" s="211" t="s">
        <v>58</v>
      </c>
      <c r="B192" s="19" t="s">
        <v>468</v>
      </c>
      <c r="C192" s="19" t="s">
        <v>467</v>
      </c>
      <c r="D192" s="19" t="s">
        <v>491</v>
      </c>
      <c r="E192" s="19" t="s">
        <v>491</v>
      </c>
      <c r="F192" s="19" t="s">
        <v>1064</v>
      </c>
      <c r="G192" s="212">
        <f>VLOOKUP(C192,ADMINISTRATIVAS!$F$12:$L$76,7,FALSE)</f>
        <v>100</v>
      </c>
      <c r="H192" s="211" t="s">
        <v>58</v>
      </c>
    </row>
    <row r="193" spans="1:8" x14ac:dyDescent="0.25">
      <c r="A193" s="211" t="s">
        <v>64</v>
      </c>
      <c r="B193" s="19" t="s">
        <v>482</v>
      </c>
      <c r="C193" s="19" t="s">
        <v>481</v>
      </c>
      <c r="D193" s="19" t="s">
        <v>491</v>
      </c>
      <c r="E193" s="19" t="s">
        <v>491</v>
      </c>
      <c r="F193" s="19" t="s">
        <v>1064</v>
      </c>
      <c r="G193" s="212">
        <f>VLOOKUP(C193,ADMINISTRATIVAS!$F$12:$L$76,7,FALSE)</f>
        <v>100</v>
      </c>
      <c r="H193" s="211" t="s">
        <v>64</v>
      </c>
    </row>
    <row r="194" spans="1:8" x14ac:dyDescent="0.25">
      <c r="A194" s="211" t="s">
        <v>57</v>
      </c>
      <c r="B194" s="19" t="s">
        <v>488</v>
      </c>
      <c r="C194" s="19" t="s">
        <v>487</v>
      </c>
      <c r="D194" s="19" t="s">
        <v>491</v>
      </c>
      <c r="E194" s="19" t="s">
        <v>491</v>
      </c>
      <c r="F194" s="19" t="s">
        <v>1064</v>
      </c>
      <c r="G194" s="212">
        <f>VLOOKUP(C194,ADMINISTRATIVAS!$F$12:$L$76,7,FALSE)</f>
        <v>100</v>
      </c>
      <c r="H194" s="211" t="s">
        <v>57</v>
      </c>
    </row>
    <row r="195" spans="1:8" x14ac:dyDescent="0.25">
      <c r="A195" s="211" t="s">
        <v>64</v>
      </c>
      <c r="B195" s="19" t="s">
        <v>502</v>
      </c>
      <c r="C195" s="19" t="s">
        <v>501</v>
      </c>
      <c r="D195" s="19" t="s">
        <v>491</v>
      </c>
      <c r="E195" s="19" t="s">
        <v>491</v>
      </c>
      <c r="F195" s="19" t="s">
        <v>1064</v>
      </c>
      <c r="G195" s="212">
        <f>VLOOKUP(C195,ADMINISTRATIVAS!$F$12:$L$76,7,FALSE)</f>
        <v>100</v>
      </c>
      <c r="H195" s="211" t="s">
        <v>64</v>
      </c>
    </row>
    <row r="196" spans="1:8" x14ac:dyDescent="0.25">
      <c r="A196" s="211" t="s">
        <v>58</v>
      </c>
      <c r="B196" s="19" t="s">
        <v>508</v>
      </c>
      <c r="C196" s="19" t="s">
        <v>507</v>
      </c>
      <c r="D196" s="19" t="s">
        <v>491</v>
      </c>
      <c r="E196" s="19" t="s">
        <v>491</v>
      </c>
      <c r="F196" s="19" t="s">
        <v>1064</v>
      </c>
      <c r="G196" s="212">
        <f>VLOOKUP(C196,ADMINISTRATIVAS!$F$12:$L$76,7,FALSE)</f>
        <v>80</v>
      </c>
      <c r="H196" s="211" t="s">
        <v>58</v>
      </c>
    </row>
    <row r="197" spans="1:8" x14ac:dyDescent="0.25">
      <c r="A197" s="211" t="s">
        <v>58</v>
      </c>
      <c r="B197" s="19" t="s">
        <v>1192</v>
      </c>
      <c r="C197" s="19" t="s">
        <v>513</v>
      </c>
      <c r="D197" s="19" t="s">
        <v>491</v>
      </c>
      <c r="E197" s="19" t="s">
        <v>491</v>
      </c>
      <c r="F197" s="19" t="s">
        <v>1064</v>
      </c>
      <c r="G197" s="212">
        <f>VLOOKUP(C197,ADMINISTRATIVAS!$F$12:$L$76,7,FALSE)</f>
        <v>100</v>
      </c>
      <c r="H197" s="211" t="s">
        <v>58</v>
      </c>
    </row>
    <row r="198" spans="1:8" x14ac:dyDescent="0.25">
      <c r="A198" s="211" t="s">
        <v>58</v>
      </c>
      <c r="B198" s="19" t="s">
        <v>1192</v>
      </c>
      <c r="C198" s="19" t="s">
        <v>517</v>
      </c>
      <c r="D198" s="19" t="s">
        <v>491</v>
      </c>
      <c r="E198" s="19" t="s">
        <v>491</v>
      </c>
      <c r="F198" s="19" t="s">
        <v>1064</v>
      </c>
      <c r="G198" s="212">
        <f>VLOOKUP(C198,ADMINISTRATIVAS!$F$12:$L$76,7,FALSE)</f>
        <v>40</v>
      </c>
      <c r="H198" s="211" t="s">
        <v>58</v>
      </c>
    </row>
    <row r="199" spans="1:8" x14ac:dyDescent="0.25">
      <c r="A199" s="211" t="s">
        <v>64</v>
      </c>
      <c r="B199" s="19" t="s">
        <v>1168</v>
      </c>
      <c r="C199" s="19" t="s">
        <v>513</v>
      </c>
      <c r="D199" s="19" t="s">
        <v>491</v>
      </c>
      <c r="E199" s="19" t="s">
        <v>491</v>
      </c>
      <c r="F199" s="19" t="s">
        <v>1064</v>
      </c>
      <c r="G199" s="212">
        <f>VLOOKUP(C199,ADMINISTRATIVAS!$F$12:$L$76,7,FALSE)</f>
        <v>100</v>
      </c>
      <c r="H199" s="211" t="s">
        <v>64</v>
      </c>
    </row>
    <row r="200" spans="1:8" x14ac:dyDescent="0.25">
      <c r="A200" s="211" t="s">
        <v>64</v>
      </c>
      <c r="B200" s="19" t="s">
        <v>1168</v>
      </c>
      <c r="C200" s="19" t="s">
        <v>517</v>
      </c>
      <c r="D200" s="19" t="s">
        <v>491</v>
      </c>
      <c r="E200" s="19" t="s">
        <v>491</v>
      </c>
      <c r="F200" s="19" t="s">
        <v>1064</v>
      </c>
      <c r="G200" s="212">
        <f>VLOOKUP(C200,ADMINISTRATIVAS!$F$12:$L$76,7,FALSE)</f>
        <v>40</v>
      </c>
      <c r="H200" s="211" t="s">
        <v>64</v>
      </c>
    </row>
    <row r="201" spans="1:8" ht="15.75" thickBot="1" x14ac:dyDescent="0.3">
      <c r="A201" s="213" t="s">
        <v>57</v>
      </c>
      <c r="B201" s="214" t="s">
        <v>916</v>
      </c>
      <c r="C201" s="214" t="s">
        <v>517</v>
      </c>
      <c r="D201" s="214" t="s">
        <v>491</v>
      </c>
      <c r="E201" s="214" t="s">
        <v>491</v>
      </c>
      <c r="F201" s="214" t="s">
        <v>1064</v>
      </c>
      <c r="G201" s="212">
        <f>VLOOKUP(C201,ADMINISTRATIVAS!$F$12:$L$76,7,FALSE)</f>
        <v>40</v>
      </c>
      <c r="H201" s="213" t="s">
        <v>57</v>
      </c>
    </row>
  </sheetData>
  <autoFilter ref="A12:H201" xr:uid="{00000000-0001-0000-0800-000000000000}"/>
  <mergeCells count="4">
    <mergeCell ref="A1:B9"/>
    <mergeCell ref="C1:F4"/>
    <mergeCell ref="G1:G9"/>
    <mergeCell ref="C5:F9"/>
  </mergeCells>
  <dataValidations count="1">
    <dataValidation type="list" allowBlank="1" showInputMessage="1" showErrorMessage="1" sqref="G13:G25" xr:uid="{00000000-0002-0000-0800-000000000000}">
      <formula1>$I$3:$I$8</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699-BDA2-4305-8F44-F495D506AAF1}">
  <sheetPr>
    <tabColor rgb="FFFFFF00"/>
  </sheetPr>
  <dimension ref="A1:I201"/>
  <sheetViews>
    <sheetView topLeftCell="A40" workbookViewId="0">
      <selection sqref="A1:B9"/>
    </sheetView>
  </sheetViews>
  <sheetFormatPr baseColWidth="10" defaultRowHeight="15" x14ac:dyDescent="0.25"/>
  <cols>
    <col min="1" max="1" width="16.85546875" customWidth="1"/>
    <col min="2" max="2" width="16.28515625" customWidth="1"/>
    <col min="3" max="3" width="14.5703125" style="44" customWidth="1"/>
    <col min="4" max="4" width="18.28515625" style="44" customWidth="1"/>
    <col min="5" max="5" width="50" style="44" customWidth="1"/>
    <col min="6" max="6" width="19.140625" style="44" customWidth="1"/>
    <col min="7" max="7" width="17.42578125" customWidth="1"/>
    <col min="8" max="8" width="13.5703125" style="44" bestFit="1" customWidth="1"/>
  </cols>
  <sheetData>
    <row r="1" spans="1:9" x14ac:dyDescent="0.25">
      <c r="A1" s="382" t="s">
        <v>1</v>
      </c>
      <c r="B1" s="393"/>
      <c r="C1" s="468" t="s">
        <v>1193</v>
      </c>
      <c r="D1" s="390"/>
      <c r="E1" s="390"/>
      <c r="F1" s="469"/>
      <c r="G1" s="514" t="s">
        <v>1</v>
      </c>
    </row>
    <row r="2" spans="1:9" x14ac:dyDescent="0.25">
      <c r="A2" s="384"/>
      <c r="B2" s="394"/>
      <c r="C2" s="470"/>
      <c r="D2" s="392"/>
      <c r="E2" s="392"/>
      <c r="F2" s="471"/>
      <c r="G2" s="515"/>
    </row>
    <row r="3" spans="1:9" x14ac:dyDescent="0.25">
      <c r="A3" s="384"/>
      <c r="B3" s="394"/>
      <c r="C3" s="470"/>
      <c r="D3" s="392"/>
      <c r="E3" s="392"/>
      <c r="F3" s="471"/>
      <c r="G3" s="515"/>
      <c r="I3">
        <v>0</v>
      </c>
    </row>
    <row r="4" spans="1:9" ht="15.75" thickBot="1" x14ac:dyDescent="0.3">
      <c r="A4" s="384"/>
      <c r="B4" s="394"/>
      <c r="C4" s="472"/>
      <c r="D4" s="473"/>
      <c r="E4" s="473"/>
      <c r="F4" s="474"/>
      <c r="G4" s="515"/>
      <c r="I4">
        <v>20</v>
      </c>
    </row>
    <row r="5" spans="1:9" x14ac:dyDescent="0.25">
      <c r="A5" s="384"/>
      <c r="B5" s="394"/>
      <c r="C5" s="495" t="s">
        <v>1317</v>
      </c>
      <c r="D5" s="496"/>
      <c r="E5" s="496"/>
      <c r="F5" s="497"/>
      <c r="G5" s="515"/>
      <c r="I5">
        <v>40</v>
      </c>
    </row>
    <row r="6" spans="1:9" x14ac:dyDescent="0.25">
      <c r="A6" s="384"/>
      <c r="B6" s="394"/>
      <c r="C6" s="498"/>
      <c r="D6" s="439"/>
      <c r="E6" s="439"/>
      <c r="F6" s="499"/>
      <c r="G6" s="515"/>
      <c r="I6">
        <v>60</v>
      </c>
    </row>
    <row r="7" spans="1:9" x14ac:dyDescent="0.25">
      <c r="A7" s="384"/>
      <c r="B7" s="394"/>
      <c r="C7" s="498"/>
      <c r="D7" s="439"/>
      <c r="E7" s="439"/>
      <c r="F7" s="499"/>
      <c r="G7" s="515"/>
      <c r="I7">
        <v>80</v>
      </c>
    </row>
    <row r="8" spans="1:9" x14ac:dyDescent="0.25">
      <c r="A8" s="384"/>
      <c r="B8" s="394"/>
      <c r="C8" s="498"/>
      <c r="D8" s="439"/>
      <c r="E8" s="439"/>
      <c r="F8" s="499"/>
      <c r="G8" s="515"/>
      <c r="I8">
        <v>100</v>
      </c>
    </row>
    <row r="9" spans="1:9" ht="15.75" thickBot="1" x14ac:dyDescent="0.3">
      <c r="A9" s="387"/>
      <c r="B9" s="395"/>
      <c r="C9" s="500"/>
      <c r="D9" s="441"/>
      <c r="E9" s="441"/>
      <c r="F9" s="501"/>
      <c r="G9" s="516"/>
    </row>
    <row r="11" spans="1:9" ht="15.75" thickBot="1" x14ac:dyDescent="0.3"/>
    <row r="12" spans="1:9" ht="45" x14ac:dyDescent="0.25">
      <c r="A12" s="205" t="s">
        <v>1122</v>
      </c>
      <c r="B12" s="206" t="s">
        <v>1123</v>
      </c>
      <c r="C12" s="206" t="s">
        <v>1124</v>
      </c>
      <c r="D12" s="207" t="s">
        <v>245</v>
      </c>
      <c r="E12" s="207" t="s">
        <v>1049</v>
      </c>
      <c r="F12" s="207" t="s">
        <v>1050</v>
      </c>
      <c r="G12" s="208" t="s">
        <v>1125</v>
      </c>
      <c r="H12" s="246" t="s">
        <v>1265</v>
      </c>
    </row>
    <row r="13" spans="1:9" ht="165" x14ac:dyDescent="0.25">
      <c r="A13" s="209" t="s">
        <v>57</v>
      </c>
      <c r="B13" s="150" t="s">
        <v>1126</v>
      </c>
      <c r="C13" s="151" t="s">
        <v>491</v>
      </c>
      <c r="D13" s="151" t="s">
        <v>186</v>
      </c>
      <c r="E13" s="150" t="s">
        <v>1127</v>
      </c>
      <c r="F13" s="151" t="s">
        <v>491</v>
      </c>
      <c r="G13" s="210">
        <v>60</v>
      </c>
      <c r="H13" s="209" t="s">
        <v>57</v>
      </c>
    </row>
    <row r="14" spans="1:9" ht="30" x14ac:dyDescent="0.25">
      <c r="A14" s="209" t="s">
        <v>57</v>
      </c>
      <c r="B14" s="151" t="s">
        <v>1128</v>
      </c>
      <c r="C14" s="151" t="s">
        <v>491</v>
      </c>
      <c r="D14" s="151" t="s">
        <v>186</v>
      </c>
      <c r="E14" s="150" t="s">
        <v>1129</v>
      </c>
      <c r="F14" s="151" t="s">
        <v>491</v>
      </c>
      <c r="G14" s="210">
        <v>80</v>
      </c>
      <c r="H14" s="209" t="s">
        <v>57</v>
      </c>
    </row>
    <row r="15" spans="1:9" ht="45" x14ac:dyDescent="0.25">
      <c r="A15" s="209" t="s">
        <v>58</v>
      </c>
      <c r="B15" s="151" t="s">
        <v>1130</v>
      </c>
      <c r="C15" s="151" t="s">
        <v>491</v>
      </c>
      <c r="D15" s="151" t="s">
        <v>186</v>
      </c>
      <c r="E15" s="150" t="s">
        <v>230</v>
      </c>
      <c r="F15" s="151" t="s">
        <v>491</v>
      </c>
      <c r="G15" s="210">
        <v>80</v>
      </c>
      <c r="H15" s="209" t="s">
        <v>58</v>
      </c>
    </row>
    <row r="16" spans="1:9" ht="30" x14ac:dyDescent="0.25">
      <c r="A16" s="209" t="s">
        <v>58</v>
      </c>
      <c r="B16" s="151" t="s">
        <v>1131</v>
      </c>
      <c r="C16" s="151" t="s">
        <v>491</v>
      </c>
      <c r="D16" s="151" t="s">
        <v>186</v>
      </c>
      <c r="E16" s="270" t="s">
        <v>232</v>
      </c>
      <c r="F16" s="151" t="s">
        <v>491</v>
      </c>
      <c r="G16" s="210">
        <v>80</v>
      </c>
      <c r="H16" s="209" t="s">
        <v>58</v>
      </c>
    </row>
    <row r="17" spans="1:8" ht="165" x14ac:dyDescent="0.25">
      <c r="A17" s="209" t="s">
        <v>60</v>
      </c>
      <c r="B17" s="151" t="s">
        <v>1132</v>
      </c>
      <c r="C17" s="151" t="s">
        <v>491</v>
      </c>
      <c r="D17" s="151" t="s">
        <v>186</v>
      </c>
      <c r="E17" s="150" t="s">
        <v>1133</v>
      </c>
      <c r="F17" s="151" t="s">
        <v>491</v>
      </c>
      <c r="G17" s="210">
        <v>60</v>
      </c>
      <c r="H17" s="209" t="s">
        <v>60</v>
      </c>
    </row>
    <row r="18" spans="1:8" ht="165" x14ac:dyDescent="0.25">
      <c r="A18" s="209" t="s">
        <v>59</v>
      </c>
      <c r="B18" s="150" t="s">
        <v>1134</v>
      </c>
      <c r="C18" s="151" t="s">
        <v>491</v>
      </c>
      <c r="D18" s="151" t="s">
        <v>186</v>
      </c>
      <c r="E18" s="150" t="s">
        <v>1135</v>
      </c>
      <c r="F18" s="151" t="s">
        <v>491</v>
      </c>
      <c r="G18" s="210">
        <v>40</v>
      </c>
      <c r="H18" s="209" t="s">
        <v>59</v>
      </c>
    </row>
    <row r="19" spans="1:8" ht="30" x14ac:dyDescent="0.25">
      <c r="A19" s="209" t="s">
        <v>58</v>
      </c>
      <c r="B19" s="151" t="s">
        <v>1136</v>
      </c>
      <c r="C19" s="151" t="s">
        <v>491</v>
      </c>
      <c r="D19" s="151" t="s">
        <v>186</v>
      </c>
      <c r="E19" s="150" t="s">
        <v>1137</v>
      </c>
      <c r="F19" s="151" t="s">
        <v>491</v>
      </c>
      <c r="G19" s="210">
        <v>80</v>
      </c>
      <c r="H19" s="209" t="s">
        <v>58</v>
      </c>
    </row>
    <row r="20" spans="1:8" x14ac:dyDescent="0.25">
      <c r="A20" s="209" t="s">
        <v>60</v>
      </c>
      <c r="B20" s="151" t="s">
        <v>1138</v>
      </c>
      <c r="C20" s="151" t="s">
        <v>491</v>
      </c>
      <c r="D20" s="151" t="s">
        <v>186</v>
      </c>
      <c r="E20" s="150" t="s">
        <v>1139</v>
      </c>
      <c r="F20" s="151" t="s">
        <v>491</v>
      </c>
      <c r="G20" s="210">
        <v>60</v>
      </c>
      <c r="H20" s="209" t="s">
        <v>60</v>
      </c>
    </row>
    <row r="21" spans="1:8" ht="45" x14ac:dyDescent="0.25">
      <c r="A21" s="209" t="s">
        <v>58</v>
      </c>
      <c r="B21" s="151" t="s">
        <v>1140</v>
      </c>
      <c r="C21" s="151" t="s">
        <v>491</v>
      </c>
      <c r="D21" s="151" t="s">
        <v>186</v>
      </c>
      <c r="E21" s="150" t="s">
        <v>231</v>
      </c>
      <c r="F21" s="151" t="s">
        <v>491</v>
      </c>
      <c r="G21" s="210">
        <v>80</v>
      </c>
      <c r="H21" s="209" t="s">
        <v>58</v>
      </c>
    </row>
    <row r="22" spans="1:8" ht="30" x14ac:dyDescent="0.25">
      <c r="A22" s="209" t="s">
        <v>58</v>
      </c>
      <c r="B22" s="151" t="s">
        <v>1141</v>
      </c>
      <c r="C22" s="151" t="s">
        <v>491</v>
      </c>
      <c r="D22" s="151" t="s">
        <v>186</v>
      </c>
      <c r="E22" s="150" t="s">
        <v>1142</v>
      </c>
      <c r="F22" s="151" t="s">
        <v>491</v>
      </c>
      <c r="G22" s="210">
        <v>60</v>
      </c>
      <c r="H22" s="209" t="s">
        <v>58</v>
      </c>
    </row>
    <row r="23" spans="1:8" ht="90" x14ac:dyDescent="0.25">
      <c r="A23" s="209" t="s">
        <v>59</v>
      </c>
      <c r="B23" s="151" t="s">
        <v>1143</v>
      </c>
      <c r="C23" s="151" t="s">
        <v>491</v>
      </c>
      <c r="D23" s="151" t="s">
        <v>186</v>
      </c>
      <c r="E23" s="150" t="s">
        <v>1144</v>
      </c>
      <c r="F23" s="151" t="s">
        <v>491</v>
      </c>
      <c r="G23" s="210">
        <v>40</v>
      </c>
      <c r="H23" s="209" t="s">
        <v>59</v>
      </c>
    </row>
    <row r="24" spans="1:8" ht="30" x14ac:dyDescent="0.25">
      <c r="A24" s="209" t="s">
        <v>64</v>
      </c>
      <c r="B24" s="151" t="s">
        <v>1145</v>
      </c>
      <c r="C24" s="151" t="s">
        <v>491</v>
      </c>
      <c r="D24" s="151" t="s">
        <v>186</v>
      </c>
      <c r="E24" s="150" t="s">
        <v>1146</v>
      </c>
      <c r="F24" s="151" t="s">
        <v>491</v>
      </c>
      <c r="G24" s="210">
        <v>60</v>
      </c>
      <c r="H24" s="209" t="s">
        <v>64</v>
      </c>
    </row>
    <row r="25" spans="1:8" ht="165" x14ac:dyDescent="0.25">
      <c r="A25" s="209" t="s">
        <v>57</v>
      </c>
      <c r="B25" s="150" t="s">
        <v>1147</v>
      </c>
      <c r="C25" s="151" t="s">
        <v>491</v>
      </c>
      <c r="D25" s="151" t="s">
        <v>186</v>
      </c>
      <c r="E25" s="150" t="s">
        <v>1148</v>
      </c>
      <c r="F25" s="151" t="s">
        <v>491</v>
      </c>
      <c r="G25" s="210">
        <v>80</v>
      </c>
      <c r="H25" s="209" t="s">
        <v>57</v>
      </c>
    </row>
    <row r="26" spans="1:8" x14ac:dyDescent="0.25">
      <c r="A26" s="211" t="s">
        <v>58</v>
      </c>
      <c r="B26" s="19" t="s">
        <v>265</v>
      </c>
      <c r="C26" s="19" t="s">
        <v>263</v>
      </c>
      <c r="D26" s="19" t="s">
        <v>491</v>
      </c>
      <c r="E26" s="19" t="s">
        <v>491</v>
      </c>
      <c r="F26" s="19" t="s">
        <v>1064</v>
      </c>
      <c r="G26" s="212">
        <f>+ADMINISTRATIVAS!N14</f>
        <v>80</v>
      </c>
      <c r="H26" s="211" t="s">
        <v>58</v>
      </c>
    </row>
    <row r="27" spans="1:8" x14ac:dyDescent="0.25">
      <c r="A27" s="211" t="s">
        <v>58</v>
      </c>
      <c r="B27" s="49" t="s">
        <v>1149</v>
      </c>
      <c r="C27" s="19" t="s">
        <v>283</v>
      </c>
      <c r="D27" s="19" t="s">
        <v>491</v>
      </c>
      <c r="E27" s="19" t="s">
        <v>491</v>
      </c>
      <c r="F27" s="19" t="s">
        <v>1064</v>
      </c>
      <c r="G27" s="212">
        <f>+ADMINISTRATIVAS!N19</f>
        <v>80</v>
      </c>
      <c r="H27" s="211" t="s">
        <v>58</v>
      </c>
    </row>
    <row r="28" spans="1:8" x14ac:dyDescent="0.25">
      <c r="A28" s="211" t="s">
        <v>58</v>
      </c>
      <c r="B28" s="49" t="s">
        <v>349</v>
      </c>
      <c r="C28" s="19" t="s">
        <v>283</v>
      </c>
      <c r="D28" s="19" t="s">
        <v>491</v>
      </c>
      <c r="E28" s="19" t="s">
        <v>491</v>
      </c>
      <c r="F28" s="19" t="s">
        <v>1064</v>
      </c>
      <c r="G28" s="212">
        <f>+ADMINISTRATIVAS!N19</f>
        <v>80</v>
      </c>
      <c r="H28" s="211" t="s">
        <v>58</v>
      </c>
    </row>
    <row r="29" spans="1:8" x14ac:dyDescent="0.25">
      <c r="A29" s="211" t="s">
        <v>64</v>
      </c>
      <c r="B29" s="49" t="s">
        <v>1150</v>
      </c>
      <c r="C29" s="19" t="s">
        <v>283</v>
      </c>
      <c r="D29" s="19" t="s">
        <v>491</v>
      </c>
      <c r="E29" s="19" t="s">
        <v>491</v>
      </c>
      <c r="F29" s="19" t="s">
        <v>1064</v>
      </c>
      <c r="G29" s="212">
        <f>+ADMINISTRATIVAS!N19</f>
        <v>80</v>
      </c>
      <c r="H29" s="211" t="s">
        <v>64</v>
      </c>
    </row>
    <row r="30" spans="1:8" x14ac:dyDescent="0.25">
      <c r="A30" s="211" t="s">
        <v>64</v>
      </c>
      <c r="B30" s="49" t="s">
        <v>1151</v>
      </c>
      <c r="C30" s="19" t="s">
        <v>283</v>
      </c>
      <c r="D30" s="19" t="s">
        <v>491</v>
      </c>
      <c r="E30" s="19" t="s">
        <v>491</v>
      </c>
      <c r="F30" s="19" t="s">
        <v>1064</v>
      </c>
      <c r="G30" s="212">
        <f>+ADMINISTRATIVAS!N19</f>
        <v>80</v>
      </c>
      <c r="H30" s="211" t="s">
        <v>64</v>
      </c>
    </row>
    <row r="31" spans="1:8" x14ac:dyDescent="0.25">
      <c r="A31" s="211" t="s">
        <v>64</v>
      </c>
      <c r="B31" s="49" t="s">
        <v>1152</v>
      </c>
      <c r="C31" s="19" t="s">
        <v>283</v>
      </c>
      <c r="D31" s="19" t="s">
        <v>491</v>
      </c>
      <c r="E31" s="19" t="s">
        <v>491</v>
      </c>
      <c r="F31" s="19" t="s">
        <v>1064</v>
      </c>
      <c r="G31" s="212">
        <f>+ADMINISTRATIVAS!N19</f>
        <v>80</v>
      </c>
      <c r="H31" s="211" t="s">
        <v>64</v>
      </c>
    </row>
    <row r="32" spans="1:8" x14ac:dyDescent="0.25">
      <c r="A32" s="211" t="s">
        <v>64</v>
      </c>
      <c r="B32" s="49" t="s">
        <v>1153</v>
      </c>
      <c r="C32" s="19" t="s">
        <v>283</v>
      </c>
      <c r="D32" s="19" t="s">
        <v>491</v>
      </c>
      <c r="E32" s="19" t="s">
        <v>491</v>
      </c>
      <c r="F32" s="19" t="s">
        <v>1064</v>
      </c>
      <c r="G32" s="212">
        <f>+ADMINISTRATIVAS!N19</f>
        <v>80</v>
      </c>
      <c r="H32" s="211" t="s">
        <v>64</v>
      </c>
    </row>
    <row r="33" spans="1:8" x14ac:dyDescent="0.25">
      <c r="A33" s="211" t="s">
        <v>57</v>
      </c>
      <c r="B33" s="49" t="s">
        <v>1154</v>
      </c>
      <c r="C33" s="19" t="s">
        <v>283</v>
      </c>
      <c r="D33" s="19" t="s">
        <v>491</v>
      </c>
      <c r="E33" s="19" t="s">
        <v>491</v>
      </c>
      <c r="F33" s="19" t="s">
        <v>1064</v>
      </c>
      <c r="G33" s="212">
        <f>+ADMINISTRATIVAS!N19</f>
        <v>80</v>
      </c>
      <c r="H33" s="211" t="s">
        <v>57</v>
      </c>
    </row>
    <row r="34" spans="1:8" x14ac:dyDescent="0.25">
      <c r="A34" s="211" t="s">
        <v>60</v>
      </c>
      <c r="B34" s="49" t="s">
        <v>1155</v>
      </c>
      <c r="C34" s="19" t="s">
        <v>283</v>
      </c>
      <c r="D34" s="19" t="s">
        <v>491</v>
      </c>
      <c r="E34" s="19" t="s">
        <v>491</v>
      </c>
      <c r="F34" s="19" t="s">
        <v>1064</v>
      </c>
      <c r="G34" s="212">
        <f>+ADMINISTRATIVAS!N19</f>
        <v>80</v>
      </c>
      <c r="H34" s="211" t="s">
        <v>60</v>
      </c>
    </row>
    <row r="35" spans="1:8" x14ac:dyDescent="0.25">
      <c r="A35" s="211" t="s">
        <v>64</v>
      </c>
      <c r="B35" s="49" t="s">
        <v>1156</v>
      </c>
      <c r="C35" s="19" t="s">
        <v>290</v>
      </c>
      <c r="D35" s="19" t="s">
        <v>491</v>
      </c>
      <c r="E35" s="19" t="s">
        <v>491</v>
      </c>
      <c r="F35" s="19" t="s">
        <v>1064</v>
      </c>
      <c r="G35" s="212">
        <f>+ADMINISTRATIVAS!N20</f>
        <v>100</v>
      </c>
      <c r="H35" s="211" t="s">
        <v>64</v>
      </c>
    </row>
    <row r="36" spans="1:8" x14ac:dyDescent="0.25">
      <c r="A36" s="211" t="s">
        <v>64</v>
      </c>
      <c r="B36" s="49" t="s">
        <v>340</v>
      </c>
      <c r="C36" s="19" t="s">
        <v>290</v>
      </c>
      <c r="D36" s="19" t="s">
        <v>491</v>
      </c>
      <c r="E36" s="19" t="s">
        <v>491</v>
      </c>
      <c r="F36" s="19" t="s">
        <v>1064</v>
      </c>
      <c r="G36" s="212">
        <f>+ADMINISTRATIVAS!N20</f>
        <v>100</v>
      </c>
      <c r="H36" s="211" t="s">
        <v>64</v>
      </c>
    </row>
    <row r="37" spans="1:8" x14ac:dyDescent="0.25">
      <c r="A37" s="211" t="s">
        <v>60</v>
      </c>
      <c r="B37" s="49" t="s">
        <v>1157</v>
      </c>
      <c r="C37" s="19" t="s">
        <v>290</v>
      </c>
      <c r="D37" s="19" t="s">
        <v>491</v>
      </c>
      <c r="E37" s="19" t="s">
        <v>491</v>
      </c>
      <c r="F37" s="19" t="s">
        <v>1064</v>
      </c>
      <c r="G37" s="212">
        <f>+ADMINISTRATIVAS!N20</f>
        <v>100</v>
      </c>
      <c r="H37" s="211" t="s">
        <v>60</v>
      </c>
    </row>
    <row r="38" spans="1:8" x14ac:dyDescent="0.25">
      <c r="A38" s="211" t="s">
        <v>60</v>
      </c>
      <c r="B38" s="19" t="s">
        <v>297</v>
      </c>
      <c r="C38" s="19" t="s">
        <v>296</v>
      </c>
      <c r="D38" s="19" t="s">
        <v>491</v>
      </c>
      <c r="E38" s="19" t="s">
        <v>491</v>
      </c>
      <c r="F38" s="19" t="s">
        <v>1064</v>
      </c>
      <c r="G38" s="212">
        <f>+ADMINISTRATIVAS!N21</f>
        <v>80</v>
      </c>
      <c r="H38" s="211" t="s">
        <v>60</v>
      </c>
    </row>
    <row r="39" spans="1:8" x14ac:dyDescent="0.25">
      <c r="A39" s="211" t="s">
        <v>58</v>
      </c>
      <c r="B39" s="19" t="s">
        <v>303</v>
      </c>
      <c r="C39" s="19" t="s">
        <v>302</v>
      </c>
      <c r="D39" s="19" t="s">
        <v>491</v>
      </c>
      <c r="E39" s="19" t="s">
        <v>491</v>
      </c>
      <c r="F39" s="19" t="s">
        <v>1064</v>
      </c>
      <c r="G39" s="212">
        <f>+ADMINISTRATIVAS!N22</f>
        <v>100</v>
      </c>
      <c r="H39" s="211" t="s">
        <v>58</v>
      </c>
    </row>
    <row r="40" spans="1:8" x14ac:dyDescent="0.25">
      <c r="A40" s="211" t="s">
        <v>64</v>
      </c>
      <c r="B40" s="49" t="s">
        <v>865</v>
      </c>
      <c r="C40" s="19" t="s">
        <v>308</v>
      </c>
      <c r="D40" s="19" t="s">
        <v>491</v>
      </c>
      <c r="E40" s="19" t="s">
        <v>491</v>
      </c>
      <c r="F40" s="19" t="s">
        <v>1064</v>
      </c>
      <c r="G40" s="212">
        <f>+ADMINISTRATIVAS!N23</f>
        <v>40</v>
      </c>
      <c r="H40" s="211" t="s">
        <v>64</v>
      </c>
    </row>
    <row r="41" spans="1:8" x14ac:dyDescent="0.25">
      <c r="A41" s="211" t="s">
        <v>64</v>
      </c>
      <c r="B41" s="49" t="s">
        <v>323</v>
      </c>
      <c r="C41" s="49" t="s">
        <v>322</v>
      </c>
      <c r="D41" s="19" t="s">
        <v>491</v>
      </c>
      <c r="E41" s="19" t="s">
        <v>491</v>
      </c>
      <c r="F41" s="19" t="s">
        <v>1064</v>
      </c>
      <c r="G41" s="212">
        <f>+ADMINISTRATIVAS!N26</f>
        <v>100</v>
      </c>
      <c r="H41" s="211" t="s">
        <v>64</v>
      </c>
    </row>
    <row r="42" spans="1:8" x14ac:dyDescent="0.25">
      <c r="A42" s="211" t="s">
        <v>64</v>
      </c>
      <c r="B42" s="49" t="s">
        <v>340</v>
      </c>
      <c r="C42" s="19" t="s">
        <v>334</v>
      </c>
      <c r="D42" s="19" t="s">
        <v>491</v>
      </c>
      <c r="E42" s="19" t="s">
        <v>491</v>
      </c>
      <c r="F42" s="19" t="s">
        <v>1064</v>
      </c>
      <c r="G42" s="212">
        <f>+ADMINISTRATIVAS!N30</f>
        <v>100</v>
      </c>
      <c r="H42" s="211" t="s">
        <v>64</v>
      </c>
    </row>
    <row r="43" spans="1:8" x14ac:dyDescent="0.25">
      <c r="A43" s="211" t="s">
        <v>64</v>
      </c>
      <c r="B43" s="49" t="s">
        <v>398</v>
      </c>
      <c r="C43" s="19" t="s">
        <v>334</v>
      </c>
      <c r="D43" s="19" t="s">
        <v>491</v>
      </c>
      <c r="E43" s="19" t="s">
        <v>491</v>
      </c>
      <c r="F43" s="19" t="s">
        <v>1064</v>
      </c>
      <c r="G43" s="212">
        <f>+ADMINISTRATIVAS!N30</f>
        <v>100</v>
      </c>
      <c r="H43" s="211" t="s">
        <v>64</v>
      </c>
    </row>
    <row r="44" spans="1:8" x14ac:dyDescent="0.25">
      <c r="A44" s="211" t="s">
        <v>64</v>
      </c>
      <c r="B44" s="19" t="s">
        <v>340</v>
      </c>
      <c r="C44" s="19" t="s">
        <v>339</v>
      </c>
      <c r="D44" s="19" t="s">
        <v>491</v>
      </c>
      <c r="E44" s="19" t="s">
        <v>491</v>
      </c>
      <c r="F44" s="19" t="s">
        <v>1064</v>
      </c>
      <c r="G44" s="212">
        <f>+ADMINISTRATIVAS!N31</f>
        <v>100</v>
      </c>
      <c r="H44" s="211" t="s">
        <v>64</v>
      </c>
    </row>
    <row r="45" spans="1:8" x14ac:dyDescent="0.25">
      <c r="A45" s="211" t="s">
        <v>58</v>
      </c>
      <c r="B45" s="19" t="s">
        <v>349</v>
      </c>
      <c r="C45" s="49" t="s">
        <v>348</v>
      </c>
      <c r="D45" s="19" t="s">
        <v>491</v>
      </c>
      <c r="E45" s="19" t="s">
        <v>491</v>
      </c>
      <c r="F45" s="19" t="s">
        <v>1064</v>
      </c>
      <c r="G45" s="212">
        <f>+ADMINISTRATIVAS!N33</f>
        <v>100</v>
      </c>
      <c r="H45" s="211" t="s">
        <v>58</v>
      </c>
    </row>
    <row r="46" spans="1:8" x14ac:dyDescent="0.25">
      <c r="A46" s="211" t="s">
        <v>64</v>
      </c>
      <c r="B46" s="49" t="s">
        <v>1158</v>
      </c>
      <c r="C46" s="49" t="s">
        <v>354</v>
      </c>
      <c r="D46" s="19" t="s">
        <v>491</v>
      </c>
      <c r="E46" s="19" t="s">
        <v>491</v>
      </c>
      <c r="F46" s="19" t="s">
        <v>1064</v>
      </c>
      <c r="G46" s="212">
        <f>+ADMINISTRATIVAS!N34</f>
        <v>100</v>
      </c>
      <c r="H46" s="211" t="s">
        <v>64</v>
      </c>
    </row>
    <row r="47" spans="1:8" x14ac:dyDescent="0.25">
      <c r="A47" s="211" t="s">
        <v>64</v>
      </c>
      <c r="B47" s="49" t="s">
        <v>1150</v>
      </c>
      <c r="C47" s="49" t="s">
        <v>354</v>
      </c>
      <c r="D47" s="19" t="s">
        <v>491</v>
      </c>
      <c r="E47" s="19" t="s">
        <v>491</v>
      </c>
      <c r="F47" s="19" t="s">
        <v>1064</v>
      </c>
      <c r="G47" s="212">
        <f>+ADMINISTRATIVAS!N34</f>
        <v>100</v>
      </c>
      <c r="H47" s="211" t="s">
        <v>64</v>
      </c>
    </row>
    <row r="48" spans="1:8" x14ac:dyDescent="0.25">
      <c r="A48" s="211" t="s">
        <v>64</v>
      </c>
      <c r="B48" s="49" t="s">
        <v>1151</v>
      </c>
      <c r="C48" s="49" t="s">
        <v>354</v>
      </c>
      <c r="D48" s="19" t="s">
        <v>491</v>
      </c>
      <c r="E48" s="19" t="s">
        <v>491</v>
      </c>
      <c r="F48" s="19" t="s">
        <v>1064</v>
      </c>
      <c r="G48" s="212">
        <f>+ADMINISTRATIVAS!N34</f>
        <v>100</v>
      </c>
      <c r="H48" s="211" t="s">
        <v>64</v>
      </c>
    </row>
    <row r="49" spans="1:8" x14ac:dyDescent="0.25">
      <c r="A49" s="211" t="s">
        <v>64</v>
      </c>
      <c r="B49" s="49" t="s">
        <v>1152</v>
      </c>
      <c r="C49" s="49" t="s">
        <v>354</v>
      </c>
      <c r="D49" s="19" t="s">
        <v>491</v>
      </c>
      <c r="E49" s="19" t="s">
        <v>491</v>
      </c>
      <c r="F49" s="19" t="s">
        <v>1064</v>
      </c>
      <c r="G49" s="212">
        <f>+ADMINISTRATIVAS!N34</f>
        <v>100</v>
      </c>
      <c r="H49" s="211" t="s">
        <v>64</v>
      </c>
    </row>
    <row r="50" spans="1:8" x14ac:dyDescent="0.25">
      <c r="A50" s="211" t="s">
        <v>64</v>
      </c>
      <c r="B50" s="49" t="s">
        <v>1153</v>
      </c>
      <c r="C50" s="49" t="s">
        <v>354</v>
      </c>
      <c r="D50" s="19" t="s">
        <v>491</v>
      </c>
      <c r="E50" s="19" t="s">
        <v>491</v>
      </c>
      <c r="F50" s="19" t="s">
        <v>1064</v>
      </c>
      <c r="G50" s="212">
        <f>+ADMINISTRATIVAS!N34</f>
        <v>100</v>
      </c>
      <c r="H50" s="211" t="s">
        <v>64</v>
      </c>
    </row>
    <row r="51" spans="1:8" x14ac:dyDescent="0.25">
      <c r="A51" s="211" t="s">
        <v>64</v>
      </c>
      <c r="B51" s="49" t="s">
        <v>340</v>
      </c>
      <c r="C51" s="19" t="s">
        <v>369</v>
      </c>
      <c r="D51" s="19" t="s">
        <v>491</v>
      </c>
      <c r="E51" s="19" t="s">
        <v>491</v>
      </c>
      <c r="F51" s="19" t="s">
        <v>1064</v>
      </c>
      <c r="G51" s="212">
        <f>+ADMINISTRATIVAS!N37</f>
        <v>40</v>
      </c>
      <c r="H51" s="211" t="s">
        <v>64</v>
      </c>
    </row>
    <row r="52" spans="1:8" x14ac:dyDescent="0.25">
      <c r="A52" s="211" t="s">
        <v>64</v>
      </c>
      <c r="B52" s="49" t="s">
        <v>398</v>
      </c>
      <c r="C52" s="19" t="s">
        <v>369</v>
      </c>
      <c r="D52" s="19" t="s">
        <v>491</v>
      </c>
      <c r="E52" s="19" t="s">
        <v>491</v>
      </c>
      <c r="F52" s="19" t="s">
        <v>1064</v>
      </c>
      <c r="G52" s="212">
        <f>+ADMINISTRATIVAS!N37</f>
        <v>40</v>
      </c>
      <c r="H52" s="211" t="s">
        <v>64</v>
      </c>
    </row>
    <row r="53" spans="1:8" x14ac:dyDescent="0.25">
      <c r="A53" s="211" t="s">
        <v>58</v>
      </c>
      <c r="B53" s="49" t="s">
        <v>1159</v>
      </c>
      <c r="C53" s="19" t="s">
        <v>379</v>
      </c>
      <c r="D53" s="19" t="s">
        <v>491</v>
      </c>
      <c r="E53" s="19" t="s">
        <v>491</v>
      </c>
      <c r="F53" s="19" t="s">
        <v>1064</v>
      </c>
      <c r="G53" s="212">
        <f>+ADMINISTRATIVAS!N41</f>
        <v>60</v>
      </c>
      <c r="H53" s="211" t="s">
        <v>58</v>
      </c>
    </row>
    <row r="54" spans="1:8" x14ac:dyDescent="0.25">
      <c r="A54" s="211" t="s">
        <v>58</v>
      </c>
      <c r="B54" s="49" t="s">
        <v>1160</v>
      </c>
      <c r="C54" s="19" t="s">
        <v>379</v>
      </c>
      <c r="D54" s="19" t="s">
        <v>491</v>
      </c>
      <c r="E54" s="19" t="s">
        <v>491</v>
      </c>
      <c r="F54" s="19" t="s">
        <v>1064</v>
      </c>
      <c r="G54" s="212">
        <f>+ADMINISTRATIVAS!N41</f>
        <v>60</v>
      </c>
      <c r="H54" s="211" t="s">
        <v>58</v>
      </c>
    </row>
    <row r="55" spans="1:8" x14ac:dyDescent="0.25">
      <c r="A55" s="211" t="s">
        <v>58</v>
      </c>
      <c r="B55" s="49" t="s">
        <v>1161</v>
      </c>
      <c r="C55" s="19" t="s">
        <v>379</v>
      </c>
      <c r="D55" s="19" t="s">
        <v>491</v>
      </c>
      <c r="E55" s="19" t="s">
        <v>491</v>
      </c>
      <c r="F55" s="19" t="s">
        <v>1064</v>
      </c>
      <c r="G55" s="212">
        <f>+ADMINISTRATIVAS!N41</f>
        <v>60</v>
      </c>
      <c r="H55" s="211" t="s">
        <v>58</v>
      </c>
    </row>
    <row r="56" spans="1:8" x14ac:dyDescent="0.25">
      <c r="A56" s="211" t="s">
        <v>58</v>
      </c>
      <c r="B56" s="49" t="s">
        <v>1159</v>
      </c>
      <c r="C56" s="19" t="s">
        <v>386</v>
      </c>
      <c r="D56" s="19" t="s">
        <v>491</v>
      </c>
      <c r="E56" s="19" t="s">
        <v>491</v>
      </c>
      <c r="F56" s="19" t="s">
        <v>1064</v>
      </c>
      <c r="G56" s="212">
        <f>+ADMINISTRATIVAS!N42</f>
        <v>100</v>
      </c>
      <c r="H56" s="211" t="s">
        <v>58</v>
      </c>
    </row>
    <row r="57" spans="1:8" x14ac:dyDescent="0.25">
      <c r="A57" s="211" t="s">
        <v>58</v>
      </c>
      <c r="B57" s="49" t="s">
        <v>1160</v>
      </c>
      <c r="C57" s="19" t="s">
        <v>386</v>
      </c>
      <c r="D57" s="19" t="s">
        <v>491</v>
      </c>
      <c r="E57" s="19" t="s">
        <v>491</v>
      </c>
      <c r="F57" s="19" t="s">
        <v>1064</v>
      </c>
      <c r="G57" s="212">
        <f>+ADMINISTRATIVAS!N42</f>
        <v>100</v>
      </c>
      <c r="H57" s="211" t="s">
        <v>58</v>
      </c>
    </row>
    <row r="58" spans="1:8" x14ac:dyDescent="0.25">
      <c r="A58" s="211" t="s">
        <v>64</v>
      </c>
      <c r="B58" s="19" t="s">
        <v>398</v>
      </c>
      <c r="C58" s="19" t="s">
        <v>397</v>
      </c>
      <c r="D58" s="19" t="s">
        <v>491</v>
      </c>
      <c r="E58" s="19" t="s">
        <v>491</v>
      </c>
      <c r="F58" s="19" t="s">
        <v>1064</v>
      </c>
      <c r="G58" s="212">
        <f>+ADMINISTRATIVAS!N44</f>
        <v>100</v>
      </c>
      <c r="H58" s="211" t="s">
        <v>64</v>
      </c>
    </row>
    <row r="59" spans="1:8" x14ac:dyDescent="0.25">
      <c r="A59" s="211" t="s">
        <v>64</v>
      </c>
      <c r="B59" s="49" t="s">
        <v>340</v>
      </c>
      <c r="C59" s="19" t="s">
        <v>412</v>
      </c>
      <c r="D59" s="19" t="s">
        <v>491</v>
      </c>
      <c r="E59" s="19" t="s">
        <v>491</v>
      </c>
      <c r="F59" s="19" t="s">
        <v>1064</v>
      </c>
      <c r="G59" s="212">
        <f>+ADMINISTRATIVAS!N47</f>
        <v>100</v>
      </c>
      <c r="H59" s="211" t="s">
        <v>64</v>
      </c>
    </row>
    <row r="60" spans="1:8" x14ac:dyDescent="0.25">
      <c r="A60" s="211" t="s">
        <v>64</v>
      </c>
      <c r="B60" s="49" t="s">
        <v>718</v>
      </c>
      <c r="C60" s="19" t="s">
        <v>412</v>
      </c>
      <c r="D60" s="19" t="s">
        <v>491</v>
      </c>
      <c r="E60" s="19" t="s">
        <v>491</v>
      </c>
      <c r="F60" s="19" t="s">
        <v>1064</v>
      </c>
      <c r="G60" s="212">
        <f>+ADMINISTRATIVAS!N47</f>
        <v>100</v>
      </c>
      <c r="H60" s="211" t="s">
        <v>64</v>
      </c>
    </row>
    <row r="61" spans="1:8" x14ac:dyDescent="0.25">
      <c r="A61" s="211" t="s">
        <v>64</v>
      </c>
      <c r="B61" s="49" t="s">
        <v>1162</v>
      </c>
      <c r="C61" s="19" t="s">
        <v>417</v>
      </c>
      <c r="D61" s="19" t="s">
        <v>491</v>
      </c>
      <c r="E61" s="19" t="s">
        <v>491</v>
      </c>
      <c r="F61" s="19" t="s">
        <v>1064</v>
      </c>
      <c r="G61" s="212">
        <f>+ADMINISTRATIVAS!N48</f>
        <v>60</v>
      </c>
      <c r="H61" s="211" t="s">
        <v>64</v>
      </c>
    </row>
    <row r="62" spans="1:8" x14ac:dyDescent="0.25">
      <c r="A62" s="211" t="s">
        <v>64</v>
      </c>
      <c r="B62" s="49" t="s">
        <v>1163</v>
      </c>
      <c r="C62" s="19" t="s">
        <v>417</v>
      </c>
      <c r="D62" s="19" t="s">
        <v>491</v>
      </c>
      <c r="E62" s="19" t="s">
        <v>491</v>
      </c>
      <c r="F62" s="19" t="s">
        <v>1064</v>
      </c>
      <c r="G62" s="212">
        <f>+ADMINISTRATIVAS!N48</f>
        <v>60</v>
      </c>
      <c r="H62" s="211" t="s">
        <v>64</v>
      </c>
    </row>
    <row r="63" spans="1:8" x14ac:dyDescent="0.25">
      <c r="A63" s="211" t="s">
        <v>64</v>
      </c>
      <c r="B63" s="49" t="s">
        <v>1164</v>
      </c>
      <c r="C63" s="19" t="s">
        <v>417</v>
      </c>
      <c r="D63" s="19" t="s">
        <v>491</v>
      </c>
      <c r="E63" s="19" t="s">
        <v>491</v>
      </c>
      <c r="F63" s="19" t="s">
        <v>1064</v>
      </c>
      <c r="G63" s="212">
        <f>+ADMINISTRATIVAS!N48</f>
        <v>60</v>
      </c>
      <c r="H63" s="211" t="s">
        <v>64</v>
      </c>
    </row>
    <row r="64" spans="1:8" x14ac:dyDescent="0.25">
      <c r="A64" s="211" t="s">
        <v>64</v>
      </c>
      <c r="B64" s="49" t="s">
        <v>340</v>
      </c>
      <c r="C64" s="19" t="s">
        <v>417</v>
      </c>
      <c r="D64" s="19" t="s">
        <v>491</v>
      </c>
      <c r="E64" s="19" t="s">
        <v>491</v>
      </c>
      <c r="F64" s="19" t="s">
        <v>1064</v>
      </c>
      <c r="G64" s="212">
        <f>+ADMINISTRATIVAS!N48</f>
        <v>60</v>
      </c>
      <c r="H64" s="211" t="s">
        <v>64</v>
      </c>
    </row>
    <row r="65" spans="1:8" x14ac:dyDescent="0.25">
      <c r="A65" s="211" t="s">
        <v>64</v>
      </c>
      <c r="B65" s="49" t="s">
        <v>1165</v>
      </c>
      <c r="C65" s="19" t="s">
        <v>417</v>
      </c>
      <c r="D65" s="19" t="s">
        <v>491</v>
      </c>
      <c r="E65" s="19" t="s">
        <v>491</v>
      </c>
      <c r="F65" s="19" t="s">
        <v>1064</v>
      </c>
      <c r="G65" s="212">
        <f>+ADMINISTRATIVAS!N48</f>
        <v>60</v>
      </c>
      <c r="H65" s="211" t="s">
        <v>64</v>
      </c>
    </row>
    <row r="66" spans="1:8" x14ac:dyDescent="0.25">
      <c r="A66" s="211" t="s">
        <v>64</v>
      </c>
      <c r="B66" s="49" t="s">
        <v>718</v>
      </c>
      <c r="C66" s="19" t="s">
        <v>417</v>
      </c>
      <c r="D66" s="19" t="s">
        <v>491</v>
      </c>
      <c r="E66" s="19" t="s">
        <v>491</v>
      </c>
      <c r="F66" s="19" t="s">
        <v>1064</v>
      </c>
      <c r="G66" s="212">
        <f>+ADMINISTRATIVAS!N48</f>
        <v>60</v>
      </c>
      <c r="H66" s="211" t="s">
        <v>64</v>
      </c>
    </row>
    <row r="67" spans="1:8" x14ac:dyDescent="0.25">
      <c r="A67" s="211" t="s">
        <v>64</v>
      </c>
      <c r="B67" s="49" t="s">
        <v>1164</v>
      </c>
      <c r="C67" s="19" t="s">
        <v>425</v>
      </c>
      <c r="D67" s="19" t="s">
        <v>491</v>
      </c>
      <c r="E67" s="19" t="s">
        <v>491</v>
      </c>
      <c r="F67" s="19" t="s">
        <v>1064</v>
      </c>
      <c r="G67" s="212">
        <f>+ADMINISTRATIVAS!N50</f>
        <v>100</v>
      </c>
      <c r="H67" s="211" t="s">
        <v>64</v>
      </c>
    </row>
    <row r="68" spans="1:8" x14ac:dyDescent="0.25">
      <c r="A68" s="211" t="s">
        <v>64</v>
      </c>
      <c r="B68" s="49" t="s">
        <v>1165</v>
      </c>
      <c r="C68" s="19" t="s">
        <v>425</v>
      </c>
      <c r="D68" s="19" t="s">
        <v>491</v>
      </c>
      <c r="E68" s="19" t="s">
        <v>491</v>
      </c>
      <c r="F68" s="19" t="s">
        <v>1064</v>
      </c>
      <c r="G68" s="212">
        <f>+ADMINISTRATIVAS!N50</f>
        <v>100</v>
      </c>
      <c r="H68" s="211" t="s">
        <v>64</v>
      </c>
    </row>
    <row r="69" spans="1:8" x14ac:dyDescent="0.25">
      <c r="A69" s="211" t="s">
        <v>64</v>
      </c>
      <c r="B69" s="49" t="s">
        <v>718</v>
      </c>
      <c r="C69" s="19" t="s">
        <v>425</v>
      </c>
      <c r="D69" s="19" t="s">
        <v>491</v>
      </c>
      <c r="E69" s="19" t="s">
        <v>491</v>
      </c>
      <c r="F69" s="19" t="s">
        <v>1064</v>
      </c>
      <c r="G69" s="212">
        <f>+ADMINISTRATIVAS!N50</f>
        <v>100</v>
      </c>
      <c r="H69" s="211" t="s">
        <v>64</v>
      </c>
    </row>
    <row r="70" spans="1:8" x14ac:dyDescent="0.25">
      <c r="A70" s="211" t="s">
        <v>64</v>
      </c>
      <c r="B70" s="49" t="s">
        <v>1164</v>
      </c>
      <c r="C70" s="19" t="s">
        <v>430</v>
      </c>
      <c r="D70" s="19" t="s">
        <v>491</v>
      </c>
      <c r="E70" s="19" t="s">
        <v>491</v>
      </c>
      <c r="F70" s="19" t="s">
        <v>1064</v>
      </c>
      <c r="G70" s="212">
        <f>+ADMINISTRATIVAS!N51</f>
        <v>100</v>
      </c>
      <c r="H70" s="211" t="s">
        <v>64</v>
      </c>
    </row>
    <row r="71" spans="1:8" x14ac:dyDescent="0.25">
      <c r="A71" s="211" t="s">
        <v>64</v>
      </c>
      <c r="B71" s="49" t="s">
        <v>1165</v>
      </c>
      <c r="C71" s="19" t="s">
        <v>430</v>
      </c>
      <c r="D71" s="19" t="s">
        <v>491</v>
      </c>
      <c r="E71" s="19" t="s">
        <v>491</v>
      </c>
      <c r="F71" s="19" t="s">
        <v>1064</v>
      </c>
      <c r="G71" s="212">
        <f>+ADMINISTRATIVAS!N51</f>
        <v>100</v>
      </c>
      <c r="H71" s="211" t="s">
        <v>64</v>
      </c>
    </row>
    <row r="72" spans="1:8" x14ac:dyDescent="0.25">
      <c r="A72" s="211" t="s">
        <v>64</v>
      </c>
      <c r="B72" s="49" t="s">
        <v>1164</v>
      </c>
      <c r="C72" s="19" t="s">
        <v>435</v>
      </c>
      <c r="D72" s="19" t="s">
        <v>491</v>
      </c>
      <c r="E72" s="19" t="s">
        <v>491</v>
      </c>
      <c r="F72" s="19" t="s">
        <v>1064</v>
      </c>
      <c r="G72" s="212">
        <f>+ADMINISTRATIVAS!N52</f>
        <v>80</v>
      </c>
      <c r="H72" s="211" t="s">
        <v>64</v>
      </c>
    </row>
    <row r="73" spans="1:8" x14ac:dyDescent="0.25">
      <c r="A73" s="211" t="s">
        <v>64</v>
      </c>
      <c r="B73" s="49" t="s">
        <v>718</v>
      </c>
      <c r="C73" s="19" t="s">
        <v>435</v>
      </c>
      <c r="D73" s="19" t="s">
        <v>491</v>
      </c>
      <c r="E73" s="19" t="s">
        <v>491</v>
      </c>
      <c r="F73" s="19" t="s">
        <v>1064</v>
      </c>
      <c r="G73" s="212">
        <f>+ADMINISTRATIVAS!N52</f>
        <v>80</v>
      </c>
      <c r="H73" s="211" t="s">
        <v>64</v>
      </c>
    </row>
    <row r="74" spans="1:8" x14ac:dyDescent="0.25">
      <c r="A74" s="211" t="s">
        <v>64</v>
      </c>
      <c r="B74" s="19" t="s">
        <v>340</v>
      </c>
      <c r="C74" s="19" t="s">
        <v>530</v>
      </c>
      <c r="D74" s="19" t="s">
        <v>491</v>
      </c>
      <c r="E74" s="19" t="s">
        <v>491</v>
      </c>
      <c r="F74" s="19" t="s">
        <v>1166</v>
      </c>
      <c r="G74" s="212">
        <f>+TECNICAS!M15</f>
        <v>80</v>
      </c>
      <c r="H74" s="211" t="s">
        <v>64</v>
      </c>
    </row>
    <row r="75" spans="1:8" x14ac:dyDescent="0.25">
      <c r="A75" s="211" t="s">
        <v>64</v>
      </c>
      <c r="B75" s="49" t="s">
        <v>1156</v>
      </c>
      <c r="C75" s="19" t="s">
        <v>534</v>
      </c>
      <c r="D75" s="19" t="s">
        <v>491</v>
      </c>
      <c r="E75" s="19" t="s">
        <v>491</v>
      </c>
      <c r="F75" s="19" t="s">
        <v>1166</v>
      </c>
      <c r="G75" s="212">
        <f>+TECNICAS!M16</f>
        <v>80</v>
      </c>
      <c r="H75" s="211" t="s">
        <v>64</v>
      </c>
    </row>
    <row r="76" spans="1:8" x14ac:dyDescent="0.25">
      <c r="A76" s="211" t="s">
        <v>64</v>
      </c>
      <c r="B76" s="49" t="s">
        <v>340</v>
      </c>
      <c r="C76" s="19" t="s">
        <v>534</v>
      </c>
      <c r="D76" s="19" t="s">
        <v>491</v>
      </c>
      <c r="E76" s="19" t="s">
        <v>491</v>
      </c>
      <c r="F76" s="19" t="s">
        <v>1166</v>
      </c>
      <c r="G76" s="212">
        <f>+TECNICAS!M16</f>
        <v>80</v>
      </c>
      <c r="H76" s="211" t="s">
        <v>64</v>
      </c>
    </row>
    <row r="77" spans="1:8" x14ac:dyDescent="0.25">
      <c r="A77" s="211" t="s">
        <v>64</v>
      </c>
      <c r="B77" s="49" t="s">
        <v>1167</v>
      </c>
      <c r="C77" s="19" t="s">
        <v>534</v>
      </c>
      <c r="D77" s="19" t="s">
        <v>491</v>
      </c>
      <c r="E77" s="19" t="s">
        <v>491</v>
      </c>
      <c r="F77" s="19" t="s">
        <v>1166</v>
      </c>
      <c r="G77" s="212">
        <f>+TECNICAS!M16</f>
        <v>80</v>
      </c>
      <c r="H77" s="211" t="s">
        <v>64</v>
      </c>
    </row>
    <row r="78" spans="1:8" x14ac:dyDescent="0.25">
      <c r="A78" s="211" t="s">
        <v>64</v>
      </c>
      <c r="B78" s="19" t="s">
        <v>545</v>
      </c>
      <c r="C78" s="49" t="s">
        <v>544</v>
      </c>
      <c r="D78" s="19" t="s">
        <v>491</v>
      </c>
      <c r="E78" s="19" t="s">
        <v>491</v>
      </c>
      <c r="F78" s="19" t="s">
        <v>1166</v>
      </c>
      <c r="G78" s="212">
        <f>+TECNICAS!M18</f>
        <v>100</v>
      </c>
      <c r="H78" s="211" t="s">
        <v>64</v>
      </c>
    </row>
    <row r="79" spans="1:8" x14ac:dyDescent="0.25">
      <c r="A79" s="211" t="s">
        <v>64</v>
      </c>
      <c r="B79" s="19" t="s">
        <v>545</v>
      </c>
      <c r="C79" s="49" t="s">
        <v>550</v>
      </c>
      <c r="D79" s="19" t="s">
        <v>491</v>
      </c>
      <c r="E79" s="19" t="s">
        <v>491</v>
      </c>
      <c r="F79" s="19" t="s">
        <v>1166</v>
      </c>
      <c r="G79" s="212">
        <f>+TECNICAS!M19</f>
        <v>60</v>
      </c>
      <c r="H79" s="211" t="s">
        <v>64</v>
      </c>
    </row>
    <row r="80" spans="1:8" x14ac:dyDescent="0.25">
      <c r="A80" s="211" t="s">
        <v>64</v>
      </c>
      <c r="B80" s="49" t="s">
        <v>1156</v>
      </c>
      <c r="C80" s="49" t="s">
        <v>555</v>
      </c>
      <c r="D80" s="19" t="s">
        <v>491</v>
      </c>
      <c r="E80" s="19" t="s">
        <v>491</v>
      </c>
      <c r="F80" s="19" t="s">
        <v>1166</v>
      </c>
      <c r="G80" s="212">
        <f>+TECNICAS!M20</f>
        <v>80</v>
      </c>
      <c r="H80" s="211" t="s">
        <v>64</v>
      </c>
    </row>
    <row r="81" spans="1:8" x14ac:dyDescent="0.25">
      <c r="A81" s="211" t="s">
        <v>64</v>
      </c>
      <c r="B81" s="49" t="s">
        <v>340</v>
      </c>
      <c r="C81" s="49" t="s">
        <v>555</v>
      </c>
      <c r="D81" s="19" t="s">
        <v>491</v>
      </c>
      <c r="E81" s="19" t="s">
        <v>491</v>
      </c>
      <c r="F81" s="19" t="s">
        <v>1166</v>
      </c>
      <c r="G81" s="212">
        <f>+TECNICAS!M20</f>
        <v>80</v>
      </c>
      <c r="H81" s="211" t="s">
        <v>64</v>
      </c>
    </row>
    <row r="82" spans="1:8" x14ac:dyDescent="0.25">
      <c r="A82" s="211" t="s">
        <v>64</v>
      </c>
      <c r="B82" s="19" t="s">
        <v>545</v>
      </c>
      <c r="C82" s="49" t="s">
        <v>561</v>
      </c>
      <c r="D82" s="19" t="s">
        <v>491</v>
      </c>
      <c r="E82" s="19" t="s">
        <v>491</v>
      </c>
      <c r="F82" s="19" t="s">
        <v>1166</v>
      </c>
      <c r="G82" s="212">
        <f>+TECNICAS!M21</f>
        <v>80</v>
      </c>
      <c r="H82" s="211" t="s">
        <v>64</v>
      </c>
    </row>
    <row r="83" spans="1:8" x14ac:dyDescent="0.25">
      <c r="A83" s="211" t="s">
        <v>64</v>
      </c>
      <c r="B83" s="19" t="s">
        <v>545</v>
      </c>
      <c r="C83" s="49" t="s">
        <v>580</v>
      </c>
      <c r="D83" s="19" t="s">
        <v>491</v>
      </c>
      <c r="E83" s="19" t="s">
        <v>491</v>
      </c>
      <c r="F83" s="19" t="s">
        <v>1166</v>
      </c>
      <c r="G83" s="212">
        <f>+TECNICAS!M25</f>
        <v>80</v>
      </c>
      <c r="H83" s="211" t="s">
        <v>64</v>
      </c>
    </row>
    <row r="84" spans="1:8" x14ac:dyDescent="0.25">
      <c r="A84" s="211" t="s">
        <v>64</v>
      </c>
      <c r="B84" s="49" t="s">
        <v>1156</v>
      </c>
      <c r="C84" s="49" t="s">
        <v>588</v>
      </c>
      <c r="D84" s="19" t="s">
        <v>491</v>
      </c>
      <c r="E84" s="19" t="s">
        <v>491</v>
      </c>
      <c r="F84" s="19" t="s">
        <v>1166</v>
      </c>
      <c r="G84" s="212">
        <f>+TECNICAS!M27</f>
        <v>100</v>
      </c>
      <c r="H84" s="211" t="s">
        <v>64</v>
      </c>
    </row>
    <row r="85" spans="1:8" x14ac:dyDescent="0.25">
      <c r="A85" s="211" t="s">
        <v>64</v>
      </c>
      <c r="B85" s="49" t="s">
        <v>340</v>
      </c>
      <c r="C85" s="49" t="s">
        <v>588</v>
      </c>
      <c r="D85" s="19" t="s">
        <v>491</v>
      </c>
      <c r="E85" s="19" t="s">
        <v>491</v>
      </c>
      <c r="F85" s="19" t="s">
        <v>1166</v>
      </c>
      <c r="G85" s="212">
        <f>+TECNICAS!M27</f>
        <v>100</v>
      </c>
      <c r="H85" s="211" t="s">
        <v>64</v>
      </c>
    </row>
    <row r="86" spans="1:8" x14ac:dyDescent="0.25">
      <c r="A86" s="211" t="s">
        <v>64</v>
      </c>
      <c r="B86" s="19" t="s">
        <v>545</v>
      </c>
      <c r="C86" s="49" t="s">
        <v>593</v>
      </c>
      <c r="D86" s="19" t="s">
        <v>491</v>
      </c>
      <c r="E86" s="19" t="s">
        <v>491</v>
      </c>
      <c r="F86" s="19" t="s">
        <v>1166</v>
      </c>
      <c r="G86" s="212">
        <f>+TECNICAS!M28</f>
        <v>80</v>
      </c>
      <c r="H86" s="211" t="s">
        <v>64</v>
      </c>
    </row>
    <row r="87" spans="1:8" x14ac:dyDescent="0.25">
      <c r="A87" s="211" t="s">
        <v>64</v>
      </c>
      <c r="B87" s="19" t="s">
        <v>545</v>
      </c>
      <c r="C87" s="49" t="s">
        <v>598</v>
      </c>
      <c r="D87" s="19" t="s">
        <v>491</v>
      </c>
      <c r="E87" s="19" t="s">
        <v>491</v>
      </c>
      <c r="F87" s="19" t="s">
        <v>1166</v>
      </c>
      <c r="G87" s="212">
        <f>+TECNICAS!M29</f>
        <v>100</v>
      </c>
      <c r="H87" s="211" t="s">
        <v>64</v>
      </c>
    </row>
    <row r="88" spans="1:8" x14ac:dyDescent="0.25">
      <c r="A88" s="211" t="s">
        <v>64</v>
      </c>
      <c r="B88" s="49" t="s">
        <v>1156</v>
      </c>
      <c r="C88" s="49" t="s">
        <v>603</v>
      </c>
      <c r="D88" s="19" t="s">
        <v>491</v>
      </c>
      <c r="E88" s="19" t="s">
        <v>491</v>
      </c>
      <c r="F88" s="19" t="s">
        <v>1166</v>
      </c>
      <c r="G88" s="212">
        <f>+TECNICAS!M30</f>
        <v>80</v>
      </c>
      <c r="H88" s="211" t="s">
        <v>64</v>
      </c>
    </row>
    <row r="89" spans="1:8" x14ac:dyDescent="0.25">
      <c r="A89" s="211" t="s">
        <v>64</v>
      </c>
      <c r="B89" s="49" t="s">
        <v>340</v>
      </c>
      <c r="C89" s="49" t="s">
        <v>603</v>
      </c>
      <c r="D89" s="19" t="s">
        <v>491</v>
      </c>
      <c r="E89" s="19" t="s">
        <v>491</v>
      </c>
      <c r="F89" s="19" t="s">
        <v>1166</v>
      </c>
      <c r="G89" s="212">
        <f>+TECNICAS!M30</f>
        <v>80</v>
      </c>
      <c r="H89" s="211" t="s">
        <v>64</v>
      </c>
    </row>
    <row r="90" spans="1:8" x14ac:dyDescent="0.25">
      <c r="A90" s="211" t="s">
        <v>64</v>
      </c>
      <c r="B90" s="19" t="s">
        <v>340</v>
      </c>
      <c r="C90" s="49" t="s">
        <v>608</v>
      </c>
      <c r="D90" s="19" t="s">
        <v>491</v>
      </c>
      <c r="E90" s="19" t="s">
        <v>491</v>
      </c>
      <c r="F90" s="19" t="s">
        <v>1166</v>
      </c>
      <c r="G90" s="212">
        <f>+TECNICAS!M31</f>
        <v>80</v>
      </c>
      <c r="H90" s="211" t="s">
        <v>64</v>
      </c>
    </row>
    <row r="91" spans="1:8" x14ac:dyDescent="0.25">
      <c r="A91" s="211" t="s">
        <v>64</v>
      </c>
      <c r="B91" s="19" t="s">
        <v>633</v>
      </c>
      <c r="C91" s="49" t="s">
        <v>632</v>
      </c>
      <c r="D91" s="19" t="s">
        <v>491</v>
      </c>
      <c r="E91" s="19" t="s">
        <v>491</v>
      </c>
      <c r="F91" s="19" t="s">
        <v>1166</v>
      </c>
      <c r="G91" s="212">
        <f>+TECNICAS!M40</f>
        <v>80</v>
      </c>
      <c r="H91" s="211" t="s">
        <v>64</v>
      </c>
    </row>
    <row r="92" spans="1:8" x14ac:dyDescent="0.25">
      <c r="A92" s="211" t="s">
        <v>64</v>
      </c>
      <c r="B92" s="49" t="s">
        <v>633</v>
      </c>
      <c r="C92" s="49" t="s">
        <v>639</v>
      </c>
      <c r="D92" s="19" t="s">
        <v>491</v>
      </c>
      <c r="E92" s="19" t="s">
        <v>491</v>
      </c>
      <c r="F92" s="19" t="s">
        <v>1166</v>
      </c>
      <c r="G92" s="212">
        <f>+TECNICAS!M41</f>
        <v>100</v>
      </c>
      <c r="H92" s="211" t="s">
        <v>64</v>
      </c>
    </row>
    <row r="93" spans="1:8" x14ac:dyDescent="0.25">
      <c r="A93" s="211" t="s">
        <v>64</v>
      </c>
      <c r="B93" s="49" t="s">
        <v>696</v>
      </c>
      <c r="C93" s="49" t="s">
        <v>639</v>
      </c>
      <c r="D93" s="19" t="s">
        <v>491</v>
      </c>
      <c r="E93" s="19" t="s">
        <v>491</v>
      </c>
      <c r="F93" s="19" t="s">
        <v>1166</v>
      </c>
      <c r="G93" s="212">
        <f>+TECNICAS!M41</f>
        <v>100</v>
      </c>
      <c r="H93" s="211" t="s">
        <v>64</v>
      </c>
    </row>
    <row r="94" spans="1:8" x14ac:dyDescent="0.25">
      <c r="A94" s="211" t="s">
        <v>58</v>
      </c>
      <c r="B94" s="49" t="s">
        <v>461</v>
      </c>
      <c r="C94" s="49" t="s">
        <v>651</v>
      </c>
      <c r="D94" s="19" t="s">
        <v>491</v>
      </c>
      <c r="E94" s="19" t="s">
        <v>491</v>
      </c>
      <c r="F94" s="19" t="s">
        <v>1166</v>
      </c>
      <c r="G94" s="212">
        <f>+TECNICAS!M43</f>
        <v>20</v>
      </c>
      <c r="H94" s="211" t="s">
        <v>58</v>
      </c>
    </row>
    <row r="95" spans="1:8" x14ac:dyDescent="0.25">
      <c r="A95" s="211" t="s">
        <v>64</v>
      </c>
      <c r="B95" s="49" t="s">
        <v>633</v>
      </c>
      <c r="C95" s="49" t="s">
        <v>651</v>
      </c>
      <c r="D95" s="19" t="s">
        <v>491</v>
      </c>
      <c r="E95" s="19" t="s">
        <v>491</v>
      </c>
      <c r="F95" s="19" t="s">
        <v>1166</v>
      </c>
      <c r="G95" s="212">
        <f>+TECNICAS!M43</f>
        <v>20</v>
      </c>
      <c r="H95" s="211" t="s">
        <v>64</v>
      </c>
    </row>
    <row r="96" spans="1:8" x14ac:dyDescent="0.25">
      <c r="A96" s="211" t="s">
        <v>64</v>
      </c>
      <c r="B96" s="49" t="s">
        <v>672</v>
      </c>
      <c r="C96" s="49" t="s">
        <v>651</v>
      </c>
      <c r="D96" s="19" t="s">
        <v>491</v>
      </c>
      <c r="E96" s="19" t="s">
        <v>491</v>
      </c>
      <c r="F96" s="19" t="s">
        <v>1166</v>
      </c>
      <c r="G96" s="212">
        <f>+TECNICAS!M43</f>
        <v>20</v>
      </c>
      <c r="H96" s="211" t="s">
        <v>64</v>
      </c>
    </row>
    <row r="97" spans="1:8" x14ac:dyDescent="0.25">
      <c r="A97" s="211" t="s">
        <v>64</v>
      </c>
      <c r="B97" s="19" t="s">
        <v>633</v>
      </c>
      <c r="C97" s="49" t="s">
        <v>662</v>
      </c>
      <c r="D97" s="19" t="s">
        <v>491</v>
      </c>
      <c r="E97" s="19" t="s">
        <v>491</v>
      </c>
      <c r="F97" s="19" t="s">
        <v>1166</v>
      </c>
      <c r="G97" s="212">
        <f>+TECNICAS!M45</f>
        <v>100</v>
      </c>
      <c r="H97" s="211" t="s">
        <v>64</v>
      </c>
    </row>
    <row r="98" spans="1:8" x14ac:dyDescent="0.25">
      <c r="A98" s="211" t="s">
        <v>64</v>
      </c>
      <c r="B98" s="19" t="s">
        <v>672</v>
      </c>
      <c r="C98" s="49" t="s">
        <v>671</v>
      </c>
      <c r="D98" s="19" t="s">
        <v>491</v>
      </c>
      <c r="E98" s="19" t="s">
        <v>491</v>
      </c>
      <c r="F98" s="19" t="s">
        <v>1166</v>
      </c>
      <c r="G98" s="212">
        <f>+TECNICAS!M47</f>
        <v>60</v>
      </c>
      <c r="H98" s="211" t="s">
        <v>64</v>
      </c>
    </row>
    <row r="99" spans="1:8" x14ac:dyDescent="0.25">
      <c r="A99" s="211" t="s">
        <v>58</v>
      </c>
      <c r="B99" s="49" t="s">
        <v>737</v>
      </c>
      <c r="C99" s="49" t="s">
        <v>677</v>
      </c>
      <c r="D99" s="19" t="s">
        <v>491</v>
      </c>
      <c r="E99" s="19" t="s">
        <v>491</v>
      </c>
      <c r="F99" s="19" t="s">
        <v>1166</v>
      </c>
      <c r="G99" s="212">
        <f>+TECNICAS!M48</f>
        <v>80</v>
      </c>
      <c r="H99" s="211" t="s">
        <v>58</v>
      </c>
    </row>
    <row r="100" spans="1:8" x14ac:dyDescent="0.25">
      <c r="A100" s="211" t="s">
        <v>64</v>
      </c>
      <c r="B100" s="49" t="s">
        <v>672</v>
      </c>
      <c r="C100" s="49" t="s">
        <v>677</v>
      </c>
      <c r="D100" s="19" t="s">
        <v>491</v>
      </c>
      <c r="E100" s="19" t="s">
        <v>491</v>
      </c>
      <c r="F100" s="19" t="s">
        <v>1166</v>
      </c>
      <c r="G100" s="212">
        <f>+TECNICAS!M48</f>
        <v>80</v>
      </c>
      <c r="H100" s="211" t="s">
        <v>64</v>
      </c>
    </row>
    <row r="101" spans="1:8" x14ac:dyDescent="0.25">
      <c r="A101" s="211" t="s">
        <v>58</v>
      </c>
      <c r="B101" s="49" t="s">
        <v>737</v>
      </c>
      <c r="C101" s="49" t="s">
        <v>683</v>
      </c>
      <c r="D101" s="19" t="s">
        <v>491</v>
      </c>
      <c r="E101" s="19" t="s">
        <v>491</v>
      </c>
      <c r="F101" s="19" t="s">
        <v>1166</v>
      </c>
      <c r="G101" s="212">
        <f>+TECNICAS!M49</f>
        <v>80</v>
      </c>
      <c r="H101" s="211" t="s">
        <v>58</v>
      </c>
    </row>
    <row r="102" spans="1:8" x14ac:dyDescent="0.25">
      <c r="A102" s="211" t="s">
        <v>64</v>
      </c>
      <c r="B102" s="49" t="s">
        <v>633</v>
      </c>
      <c r="C102" s="49" t="s">
        <v>683</v>
      </c>
      <c r="D102" s="19" t="s">
        <v>491</v>
      </c>
      <c r="E102" s="19" t="s">
        <v>491</v>
      </c>
      <c r="F102" s="19" t="s">
        <v>1166</v>
      </c>
      <c r="G102" s="212">
        <f>+TECNICAS!M49</f>
        <v>80</v>
      </c>
      <c r="H102" s="211" t="s">
        <v>64</v>
      </c>
    </row>
    <row r="103" spans="1:8" x14ac:dyDescent="0.25">
      <c r="A103" s="211" t="s">
        <v>64</v>
      </c>
      <c r="B103" s="49" t="s">
        <v>672</v>
      </c>
      <c r="C103" s="49" t="s">
        <v>683</v>
      </c>
      <c r="D103" s="19" t="s">
        <v>491</v>
      </c>
      <c r="E103" s="19" t="s">
        <v>491</v>
      </c>
      <c r="F103" s="19" t="s">
        <v>1166</v>
      </c>
      <c r="G103" s="212">
        <f>+TECNICAS!M49</f>
        <v>80</v>
      </c>
      <c r="H103" s="211" t="s">
        <v>64</v>
      </c>
    </row>
    <row r="104" spans="1:8" x14ac:dyDescent="0.25">
      <c r="A104" s="211" t="s">
        <v>64</v>
      </c>
      <c r="B104" s="49" t="s">
        <v>696</v>
      </c>
      <c r="C104" s="49" t="s">
        <v>689</v>
      </c>
      <c r="D104" s="19" t="s">
        <v>491</v>
      </c>
      <c r="E104" s="19" t="s">
        <v>491</v>
      </c>
      <c r="F104" s="19" t="s">
        <v>1166</v>
      </c>
      <c r="G104" s="212">
        <f>+TECNICAS!M50</f>
        <v>80</v>
      </c>
      <c r="H104" s="211" t="s">
        <v>64</v>
      </c>
    </row>
    <row r="105" spans="1:8" x14ac:dyDescent="0.25">
      <c r="A105" s="211" t="s">
        <v>64</v>
      </c>
      <c r="B105" s="49" t="s">
        <v>1168</v>
      </c>
      <c r="C105" s="49" t="s">
        <v>689</v>
      </c>
      <c r="D105" s="19" t="s">
        <v>491</v>
      </c>
      <c r="E105" s="19" t="s">
        <v>491</v>
      </c>
      <c r="F105" s="19" t="s">
        <v>1166</v>
      </c>
      <c r="G105" s="212">
        <f>+TECNICAS!M50</f>
        <v>80</v>
      </c>
      <c r="H105" s="211" t="s">
        <v>64</v>
      </c>
    </row>
    <row r="106" spans="1:8" x14ac:dyDescent="0.25">
      <c r="A106" s="211" t="s">
        <v>64</v>
      </c>
      <c r="B106" s="49" t="s">
        <v>696</v>
      </c>
      <c r="C106" s="49" t="s">
        <v>695</v>
      </c>
      <c r="D106" s="19" t="s">
        <v>491</v>
      </c>
      <c r="E106" s="19" t="s">
        <v>491</v>
      </c>
      <c r="F106" s="19" t="s">
        <v>1166</v>
      </c>
      <c r="G106" s="212">
        <f>+TECNICAS!M51</f>
        <v>80</v>
      </c>
      <c r="H106" s="211" t="s">
        <v>64</v>
      </c>
    </row>
    <row r="107" spans="1:8" x14ac:dyDescent="0.25">
      <c r="A107" s="211" t="s">
        <v>58</v>
      </c>
      <c r="B107" s="19" t="s">
        <v>702</v>
      </c>
      <c r="C107" s="49" t="s">
        <v>701</v>
      </c>
      <c r="D107" s="19" t="s">
        <v>491</v>
      </c>
      <c r="E107" s="19" t="s">
        <v>491</v>
      </c>
      <c r="F107" s="19" t="s">
        <v>1166</v>
      </c>
      <c r="G107" s="212">
        <f>+TECNICAS!M52</f>
        <v>80</v>
      </c>
      <c r="H107" s="211" t="s">
        <v>58</v>
      </c>
    </row>
    <row r="108" spans="1:8" x14ac:dyDescent="0.25">
      <c r="A108" s="211" t="s">
        <v>64</v>
      </c>
      <c r="B108" s="49" t="s">
        <v>1164</v>
      </c>
      <c r="C108" s="49" t="s">
        <v>707</v>
      </c>
      <c r="D108" s="19" t="s">
        <v>491</v>
      </c>
      <c r="E108" s="19" t="s">
        <v>491</v>
      </c>
      <c r="F108" s="19" t="s">
        <v>1166</v>
      </c>
      <c r="G108" s="212">
        <f>+TECNICAS!M53</f>
        <v>80</v>
      </c>
      <c r="H108" s="211" t="s">
        <v>64</v>
      </c>
    </row>
    <row r="109" spans="1:8" x14ac:dyDescent="0.25">
      <c r="A109" s="211" t="s">
        <v>64</v>
      </c>
      <c r="B109" s="49" t="s">
        <v>1165</v>
      </c>
      <c r="C109" s="49" t="s">
        <v>707</v>
      </c>
      <c r="D109" s="19" t="s">
        <v>491</v>
      </c>
      <c r="E109" s="19" t="s">
        <v>491</v>
      </c>
      <c r="F109" s="19" t="s">
        <v>1166</v>
      </c>
      <c r="G109" s="212">
        <f>+TECNICAS!M53</f>
        <v>80</v>
      </c>
      <c r="H109" s="211" t="s">
        <v>64</v>
      </c>
    </row>
    <row r="110" spans="1:8" x14ac:dyDescent="0.25">
      <c r="A110" s="211" t="s">
        <v>64</v>
      </c>
      <c r="B110" s="19" t="s">
        <v>718</v>
      </c>
      <c r="C110" s="49" t="s">
        <v>717</v>
      </c>
      <c r="D110" s="19" t="s">
        <v>491</v>
      </c>
      <c r="E110" s="19" t="s">
        <v>491</v>
      </c>
      <c r="F110" s="19" t="s">
        <v>1166</v>
      </c>
      <c r="G110" s="212">
        <f>+TECNICAS!M55</f>
        <v>100</v>
      </c>
      <c r="H110" s="211" t="s">
        <v>64</v>
      </c>
    </row>
    <row r="111" spans="1:8" x14ac:dyDescent="0.25">
      <c r="A111" s="211" t="s">
        <v>64</v>
      </c>
      <c r="B111" s="49" t="s">
        <v>895</v>
      </c>
      <c r="C111" s="49" t="s">
        <v>731</v>
      </c>
      <c r="D111" s="19" t="s">
        <v>491</v>
      </c>
      <c r="E111" s="19" t="s">
        <v>491</v>
      </c>
      <c r="F111" s="19" t="s">
        <v>1166</v>
      </c>
      <c r="G111" s="212">
        <f>+TECNICAS!M60</f>
        <v>80</v>
      </c>
      <c r="H111" s="211" t="s">
        <v>64</v>
      </c>
    </row>
    <row r="112" spans="1:8" x14ac:dyDescent="0.25">
      <c r="A112" s="211" t="s">
        <v>64</v>
      </c>
      <c r="B112" s="49" t="s">
        <v>1169</v>
      </c>
      <c r="C112" s="49" t="s">
        <v>731</v>
      </c>
      <c r="D112" s="19" t="s">
        <v>491</v>
      </c>
      <c r="E112" s="19" t="s">
        <v>491</v>
      </c>
      <c r="F112" s="19" t="s">
        <v>1166</v>
      </c>
      <c r="G112" s="212">
        <f>+TECNICAS!M60</f>
        <v>80</v>
      </c>
      <c r="H112" s="211" t="s">
        <v>64</v>
      </c>
    </row>
    <row r="113" spans="1:8" x14ac:dyDescent="0.25">
      <c r="A113" s="211" t="s">
        <v>58</v>
      </c>
      <c r="B113" s="19" t="s">
        <v>737</v>
      </c>
      <c r="C113" s="49" t="s">
        <v>736</v>
      </c>
      <c r="D113" s="19" t="s">
        <v>491</v>
      </c>
      <c r="E113" s="19" t="s">
        <v>491</v>
      </c>
      <c r="F113" s="19" t="s">
        <v>1166</v>
      </c>
      <c r="G113" s="212">
        <f>+TECNICAS!M61</f>
        <v>80</v>
      </c>
      <c r="H113" s="211" t="s">
        <v>58</v>
      </c>
    </row>
    <row r="114" spans="1:8" x14ac:dyDescent="0.25">
      <c r="A114" s="211" t="s">
        <v>64</v>
      </c>
      <c r="B114" s="19" t="s">
        <v>742</v>
      </c>
      <c r="C114" s="49" t="s">
        <v>741</v>
      </c>
      <c r="D114" s="19" t="s">
        <v>491</v>
      </c>
      <c r="E114" s="19" t="s">
        <v>491</v>
      </c>
      <c r="F114" s="19" t="s">
        <v>1166</v>
      </c>
      <c r="G114" s="212">
        <f>+TECNICAS!M62</f>
        <v>80</v>
      </c>
      <c r="H114" s="211" t="s">
        <v>64</v>
      </c>
    </row>
    <row r="115" spans="1:8" x14ac:dyDescent="0.25">
      <c r="A115" s="211" t="s">
        <v>64</v>
      </c>
      <c r="B115" s="49" t="s">
        <v>1170</v>
      </c>
      <c r="C115" s="49" t="s">
        <v>750</v>
      </c>
      <c r="D115" s="19" t="s">
        <v>491</v>
      </c>
      <c r="E115" s="19" t="s">
        <v>491</v>
      </c>
      <c r="F115" s="19" t="s">
        <v>1166</v>
      </c>
      <c r="G115" s="212">
        <f>+TECNICAS!M64</f>
        <v>80</v>
      </c>
      <c r="H115" s="211" t="s">
        <v>64</v>
      </c>
    </row>
    <row r="116" spans="1:8" x14ac:dyDescent="0.25">
      <c r="A116" s="211" t="s">
        <v>57</v>
      </c>
      <c r="B116" s="49" t="s">
        <v>1171</v>
      </c>
      <c r="C116" s="49" t="s">
        <v>750</v>
      </c>
      <c r="D116" s="19" t="s">
        <v>491</v>
      </c>
      <c r="E116" s="19" t="s">
        <v>491</v>
      </c>
      <c r="F116" s="19" t="s">
        <v>1166</v>
      </c>
      <c r="G116" s="212">
        <f>+TECNICAS!M64</f>
        <v>80</v>
      </c>
      <c r="H116" s="211" t="s">
        <v>57</v>
      </c>
    </row>
    <row r="117" spans="1:8" x14ac:dyDescent="0.25">
      <c r="A117" s="211" t="s">
        <v>60</v>
      </c>
      <c r="B117" s="49" t="s">
        <v>1172</v>
      </c>
      <c r="C117" s="49" t="s">
        <v>750</v>
      </c>
      <c r="D117" s="19" t="s">
        <v>491</v>
      </c>
      <c r="E117" s="19" t="s">
        <v>491</v>
      </c>
      <c r="F117" s="19" t="s">
        <v>1166</v>
      </c>
      <c r="G117" s="212">
        <f>+TECNICAS!M64</f>
        <v>80</v>
      </c>
      <c r="H117" s="211" t="s">
        <v>60</v>
      </c>
    </row>
    <row r="118" spans="1:8" x14ac:dyDescent="0.25">
      <c r="A118" s="211" t="s">
        <v>64</v>
      </c>
      <c r="B118" s="49" t="s">
        <v>1173</v>
      </c>
      <c r="C118" s="49" t="s">
        <v>760</v>
      </c>
      <c r="D118" s="19" t="s">
        <v>491</v>
      </c>
      <c r="E118" s="19" t="s">
        <v>491</v>
      </c>
      <c r="F118" s="19" t="s">
        <v>1166</v>
      </c>
      <c r="G118" s="212">
        <f>+TECNICAS!M66</f>
        <v>40</v>
      </c>
      <c r="H118" s="211" t="s">
        <v>64</v>
      </c>
    </row>
    <row r="119" spans="1:8" x14ac:dyDescent="0.25">
      <c r="A119" s="211" t="s">
        <v>64</v>
      </c>
      <c r="B119" s="49" t="s">
        <v>482</v>
      </c>
      <c r="C119" s="49" t="s">
        <v>760</v>
      </c>
      <c r="D119" s="19" t="s">
        <v>491</v>
      </c>
      <c r="E119" s="19" t="s">
        <v>491</v>
      </c>
      <c r="F119" s="19" t="s">
        <v>1166</v>
      </c>
      <c r="G119" s="212">
        <f>+TECNICAS!M66</f>
        <v>40</v>
      </c>
      <c r="H119" s="211" t="s">
        <v>64</v>
      </c>
    </row>
    <row r="120" spans="1:8" x14ac:dyDescent="0.25">
      <c r="A120" s="211" t="s">
        <v>64</v>
      </c>
      <c r="B120" s="49" t="s">
        <v>774</v>
      </c>
      <c r="C120" s="49" t="s">
        <v>768</v>
      </c>
      <c r="D120" s="19" t="s">
        <v>491</v>
      </c>
      <c r="E120" s="19" t="s">
        <v>491</v>
      </c>
      <c r="F120" s="19" t="s">
        <v>1166</v>
      </c>
      <c r="G120" s="212">
        <f>+TECNICAS!M68</f>
        <v>80</v>
      </c>
      <c r="H120" s="211" t="s">
        <v>64</v>
      </c>
    </row>
    <row r="121" spans="1:8" x14ac:dyDescent="0.25">
      <c r="A121" s="211" t="s">
        <v>57</v>
      </c>
      <c r="B121" s="49" t="s">
        <v>1174</v>
      </c>
      <c r="C121" s="49" t="s">
        <v>768</v>
      </c>
      <c r="D121" s="19" t="s">
        <v>491</v>
      </c>
      <c r="E121" s="19" t="s">
        <v>491</v>
      </c>
      <c r="F121" s="19" t="s">
        <v>1166</v>
      </c>
      <c r="G121" s="212">
        <f>+TECNICAS!M68</f>
        <v>80</v>
      </c>
      <c r="H121" s="211" t="s">
        <v>57</v>
      </c>
    </row>
    <row r="122" spans="1:8" x14ac:dyDescent="0.25">
      <c r="A122" s="211" t="s">
        <v>60</v>
      </c>
      <c r="B122" s="49" t="s">
        <v>1175</v>
      </c>
      <c r="C122" s="49" t="s">
        <v>768</v>
      </c>
      <c r="D122" s="19" t="s">
        <v>491</v>
      </c>
      <c r="E122" s="19" t="s">
        <v>491</v>
      </c>
      <c r="F122" s="19" t="s">
        <v>1166</v>
      </c>
      <c r="G122" s="212">
        <f>+TECNICAS!M68</f>
        <v>80</v>
      </c>
      <c r="H122" s="211" t="s">
        <v>60</v>
      </c>
    </row>
    <row r="123" spans="1:8" x14ac:dyDescent="0.25">
      <c r="A123" s="211" t="s">
        <v>64</v>
      </c>
      <c r="B123" s="19" t="s">
        <v>774</v>
      </c>
      <c r="C123" s="49" t="s">
        <v>773</v>
      </c>
      <c r="D123" s="19" t="s">
        <v>491</v>
      </c>
      <c r="E123" s="19" t="s">
        <v>491</v>
      </c>
      <c r="F123" s="19" t="s">
        <v>1166</v>
      </c>
      <c r="G123" s="212">
        <f>+TECNICAS!M69</f>
        <v>80</v>
      </c>
      <c r="H123" s="211" t="s">
        <v>64</v>
      </c>
    </row>
    <row r="124" spans="1:8" x14ac:dyDescent="0.25">
      <c r="A124" s="211" t="s">
        <v>64</v>
      </c>
      <c r="B124" s="49" t="s">
        <v>774</v>
      </c>
      <c r="C124" s="49" t="s">
        <v>778</v>
      </c>
      <c r="D124" s="19" t="s">
        <v>491</v>
      </c>
      <c r="E124" s="19" t="s">
        <v>491</v>
      </c>
      <c r="F124" s="19" t="s">
        <v>1166</v>
      </c>
      <c r="G124" s="212">
        <f>+TECNICAS!M70</f>
        <v>80</v>
      </c>
      <c r="H124" s="211" t="s">
        <v>64</v>
      </c>
    </row>
    <row r="125" spans="1:8" x14ac:dyDescent="0.25">
      <c r="A125" s="211" t="s">
        <v>60</v>
      </c>
      <c r="B125" s="49" t="s">
        <v>1175</v>
      </c>
      <c r="C125" s="49" t="s">
        <v>778</v>
      </c>
      <c r="D125" s="19" t="s">
        <v>491</v>
      </c>
      <c r="E125" s="19" t="s">
        <v>491</v>
      </c>
      <c r="F125" s="19" t="s">
        <v>1166</v>
      </c>
      <c r="G125" s="212">
        <f>+TECNICAS!M70</f>
        <v>80</v>
      </c>
      <c r="H125" s="211" t="s">
        <v>60</v>
      </c>
    </row>
    <row r="126" spans="1:8" x14ac:dyDescent="0.25">
      <c r="A126" s="211" t="s">
        <v>64</v>
      </c>
      <c r="B126" s="19" t="s">
        <v>774</v>
      </c>
      <c r="C126" s="49" t="s">
        <v>783</v>
      </c>
      <c r="D126" s="19" t="s">
        <v>491</v>
      </c>
      <c r="E126" s="19" t="s">
        <v>491</v>
      </c>
      <c r="F126" s="19" t="s">
        <v>1166</v>
      </c>
      <c r="G126" s="212">
        <f>+TECNICAS!M71</f>
        <v>40</v>
      </c>
      <c r="H126" s="211" t="s">
        <v>64</v>
      </c>
    </row>
    <row r="127" spans="1:8" x14ac:dyDescent="0.25">
      <c r="A127" s="211" t="s">
        <v>64</v>
      </c>
      <c r="B127" s="49" t="s">
        <v>1170</v>
      </c>
      <c r="C127" s="49" t="s">
        <v>790</v>
      </c>
      <c r="D127" s="19" t="s">
        <v>491</v>
      </c>
      <c r="E127" s="19" t="s">
        <v>491</v>
      </c>
      <c r="F127" s="19" t="s">
        <v>1166</v>
      </c>
      <c r="G127" s="212">
        <f>+TECNICAS!M73</f>
        <v>60</v>
      </c>
      <c r="H127" s="211" t="s">
        <v>64</v>
      </c>
    </row>
    <row r="128" spans="1:8" x14ac:dyDescent="0.25">
      <c r="A128" s="211" t="s">
        <v>64</v>
      </c>
      <c r="B128" s="49" t="s">
        <v>895</v>
      </c>
      <c r="C128" s="49" t="s">
        <v>790</v>
      </c>
      <c r="D128" s="19" t="s">
        <v>491</v>
      </c>
      <c r="E128" s="19" t="s">
        <v>491</v>
      </c>
      <c r="F128" s="19" t="s">
        <v>1166</v>
      </c>
      <c r="G128" s="212">
        <f>+TECNICAS!M73</f>
        <v>60</v>
      </c>
      <c r="H128" s="211" t="s">
        <v>64</v>
      </c>
    </row>
    <row r="129" spans="1:8" x14ac:dyDescent="0.25">
      <c r="A129" s="211" t="s">
        <v>64</v>
      </c>
      <c r="B129" s="49" t="s">
        <v>1169</v>
      </c>
      <c r="C129" s="49" t="s">
        <v>790</v>
      </c>
      <c r="D129" s="19" t="s">
        <v>491</v>
      </c>
      <c r="E129" s="19" t="s">
        <v>491</v>
      </c>
      <c r="F129" s="19" t="s">
        <v>1166</v>
      </c>
      <c r="G129" s="212">
        <f>+TECNICAS!M73</f>
        <v>60</v>
      </c>
      <c r="H129" s="211" t="s">
        <v>64</v>
      </c>
    </row>
    <row r="130" spans="1:8" x14ac:dyDescent="0.25">
      <c r="A130" s="211" t="s">
        <v>57</v>
      </c>
      <c r="B130" s="49" t="s">
        <v>1176</v>
      </c>
      <c r="C130" s="49" t="s">
        <v>790</v>
      </c>
      <c r="D130" s="19" t="s">
        <v>491</v>
      </c>
      <c r="E130" s="19" t="s">
        <v>491</v>
      </c>
      <c r="F130" s="19" t="s">
        <v>1166</v>
      </c>
      <c r="G130" s="212">
        <f>+TECNICAS!M73</f>
        <v>60</v>
      </c>
      <c r="H130" s="211" t="s">
        <v>57</v>
      </c>
    </row>
    <row r="131" spans="1:8" x14ac:dyDescent="0.25">
      <c r="A131" s="211" t="s">
        <v>58</v>
      </c>
      <c r="B131" s="49" t="s">
        <v>508</v>
      </c>
      <c r="C131" s="49" t="s">
        <v>798</v>
      </c>
      <c r="D131" s="19" t="s">
        <v>491</v>
      </c>
      <c r="E131" s="19" t="s">
        <v>491</v>
      </c>
      <c r="F131" s="19" t="s">
        <v>1166</v>
      </c>
      <c r="G131" s="212">
        <f>+TECNICAS!M75</f>
        <v>80</v>
      </c>
      <c r="H131" s="211" t="s">
        <v>58</v>
      </c>
    </row>
    <row r="132" spans="1:8" x14ac:dyDescent="0.25">
      <c r="A132" s="211" t="s">
        <v>58</v>
      </c>
      <c r="B132" s="49" t="s">
        <v>1177</v>
      </c>
      <c r="C132" s="49" t="s">
        <v>798</v>
      </c>
      <c r="D132" s="19" t="s">
        <v>491</v>
      </c>
      <c r="E132" s="19" t="s">
        <v>491</v>
      </c>
      <c r="F132" s="19" t="s">
        <v>1166</v>
      </c>
      <c r="G132" s="212">
        <f>+TECNICAS!M75</f>
        <v>80</v>
      </c>
      <c r="H132" s="211" t="s">
        <v>58</v>
      </c>
    </row>
    <row r="133" spans="1:8" x14ac:dyDescent="0.25">
      <c r="A133" s="211" t="s">
        <v>64</v>
      </c>
      <c r="B133" s="49" t="s">
        <v>502</v>
      </c>
      <c r="C133" s="49" t="s">
        <v>798</v>
      </c>
      <c r="D133" s="19" t="s">
        <v>491</v>
      </c>
      <c r="E133" s="19" t="s">
        <v>491</v>
      </c>
      <c r="F133" s="19" t="s">
        <v>1166</v>
      </c>
      <c r="G133" s="212">
        <f>+TECNICAS!M75</f>
        <v>80</v>
      </c>
      <c r="H133" s="211" t="s">
        <v>64</v>
      </c>
    </row>
    <row r="134" spans="1:8" x14ac:dyDescent="0.25">
      <c r="A134" s="211" t="s">
        <v>57</v>
      </c>
      <c r="B134" s="49" t="s">
        <v>1178</v>
      </c>
      <c r="C134" s="49" t="s">
        <v>798</v>
      </c>
      <c r="D134" s="19" t="s">
        <v>491</v>
      </c>
      <c r="E134" s="19" t="s">
        <v>491</v>
      </c>
      <c r="F134" s="19" t="s">
        <v>1166</v>
      </c>
      <c r="G134" s="212">
        <f>+TECNICAS!M75</f>
        <v>80</v>
      </c>
      <c r="H134" s="211" t="s">
        <v>57</v>
      </c>
    </row>
    <row r="135" spans="1:8" x14ac:dyDescent="0.25">
      <c r="A135" s="211" t="s">
        <v>60</v>
      </c>
      <c r="B135" s="49" t="s">
        <v>1179</v>
      </c>
      <c r="C135" s="49" t="s">
        <v>798</v>
      </c>
      <c r="D135" s="19" t="s">
        <v>491</v>
      </c>
      <c r="E135" s="19" t="s">
        <v>491</v>
      </c>
      <c r="F135" s="19" t="s">
        <v>1166</v>
      </c>
      <c r="G135" s="212">
        <f>+TECNICAS!M75</f>
        <v>80</v>
      </c>
      <c r="H135" s="211" t="s">
        <v>60</v>
      </c>
    </row>
    <row r="136" spans="1:8" x14ac:dyDescent="0.25">
      <c r="A136" s="211" t="s">
        <v>64</v>
      </c>
      <c r="B136" s="49" t="s">
        <v>895</v>
      </c>
      <c r="C136" s="49" t="s">
        <v>803</v>
      </c>
      <c r="D136" s="19" t="s">
        <v>491</v>
      </c>
      <c r="E136" s="19" t="s">
        <v>491</v>
      </c>
      <c r="F136" s="19" t="s">
        <v>1166</v>
      </c>
      <c r="G136" s="212">
        <f>+TECNICAS!M76</f>
        <v>100</v>
      </c>
      <c r="H136" s="211" t="s">
        <v>64</v>
      </c>
    </row>
    <row r="137" spans="1:8" x14ac:dyDescent="0.25">
      <c r="A137" s="211" t="s">
        <v>64</v>
      </c>
      <c r="B137" s="49" t="s">
        <v>1169</v>
      </c>
      <c r="C137" s="49" t="s">
        <v>803</v>
      </c>
      <c r="D137" s="19" t="s">
        <v>491</v>
      </c>
      <c r="E137" s="19" t="s">
        <v>491</v>
      </c>
      <c r="F137" s="19" t="s">
        <v>1166</v>
      </c>
      <c r="G137" s="212">
        <f>+TECNICAS!M76</f>
        <v>100</v>
      </c>
      <c r="H137" s="211" t="s">
        <v>64</v>
      </c>
    </row>
    <row r="138" spans="1:8" x14ac:dyDescent="0.25">
      <c r="A138" s="211" t="s">
        <v>64</v>
      </c>
      <c r="B138" s="49" t="s">
        <v>323</v>
      </c>
      <c r="C138" s="49" t="s">
        <v>818</v>
      </c>
      <c r="D138" s="19" t="s">
        <v>491</v>
      </c>
      <c r="E138" s="19" t="s">
        <v>491</v>
      </c>
      <c r="F138" s="19" t="s">
        <v>1166</v>
      </c>
      <c r="G138" s="212">
        <f>+TECNICAS!M82</f>
        <v>100</v>
      </c>
      <c r="H138" s="211" t="s">
        <v>64</v>
      </c>
    </row>
    <row r="139" spans="1:8" x14ac:dyDescent="0.25">
      <c r="A139" s="211" t="s">
        <v>64</v>
      </c>
      <c r="B139" s="49" t="s">
        <v>1180</v>
      </c>
      <c r="C139" s="49" t="s">
        <v>818</v>
      </c>
      <c r="D139" s="19" t="s">
        <v>491</v>
      </c>
      <c r="E139" s="19" t="s">
        <v>491</v>
      </c>
      <c r="F139" s="19" t="s">
        <v>1166</v>
      </c>
      <c r="G139" s="212">
        <f>+TECNICAS!M82</f>
        <v>100</v>
      </c>
      <c r="H139" s="211" t="s">
        <v>64</v>
      </c>
    </row>
    <row r="140" spans="1:8" x14ac:dyDescent="0.25">
      <c r="A140" s="211" t="s">
        <v>64</v>
      </c>
      <c r="B140" s="49" t="s">
        <v>1163</v>
      </c>
      <c r="C140" s="49" t="s">
        <v>818</v>
      </c>
      <c r="D140" s="19" t="s">
        <v>491</v>
      </c>
      <c r="E140" s="19" t="s">
        <v>491</v>
      </c>
      <c r="F140" s="19" t="s">
        <v>1166</v>
      </c>
      <c r="G140" s="212">
        <f>+TECNICAS!M82</f>
        <v>100</v>
      </c>
      <c r="H140" s="211" t="s">
        <v>64</v>
      </c>
    </row>
    <row r="141" spans="1:8" x14ac:dyDescent="0.25">
      <c r="A141" s="211" t="s">
        <v>64</v>
      </c>
      <c r="B141" s="49" t="s">
        <v>1181</v>
      </c>
      <c r="C141" s="49" t="s">
        <v>818</v>
      </c>
      <c r="D141" s="19" t="s">
        <v>491</v>
      </c>
      <c r="E141" s="19" t="s">
        <v>491</v>
      </c>
      <c r="F141" s="19" t="s">
        <v>1166</v>
      </c>
      <c r="G141" s="212">
        <f>+TECNICAS!M82</f>
        <v>100</v>
      </c>
      <c r="H141" s="211" t="s">
        <v>64</v>
      </c>
    </row>
    <row r="142" spans="1:8" x14ac:dyDescent="0.25">
      <c r="A142" s="211" t="s">
        <v>64</v>
      </c>
      <c r="B142" s="49" t="s">
        <v>1180</v>
      </c>
      <c r="C142" s="49" t="s">
        <v>829</v>
      </c>
      <c r="D142" s="19" t="s">
        <v>491</v>
      </c>
      <c r="E142" s="19" t="s">
        <v>491</v>
      </c>
      <c r="F142" s="19" t="s">
        <v>1166</v>
      </c>
      <c r="G142" s="212">
        <f>+TECNICAS!M83</f>
        <v>80</v>
      </c>
      <c r="H142" s="211" t="s">
        <v>64</v>
      </c>
    </row>
    <row r="143" spans="1:8" x14ac:dyDescent="0.25">
      <c r="A143" s="211" t="s">
        <v>64</v>
      </c>
      <c r="B143" s="49" t="s">
        <v>340</v>
      </c>
      <c r="C143" s="49" t="s">
        <v>829</v>
      </c>
      <c r="D143" s="19" t="s">
        <v>491</v>
      </c>
      <c r="E143" s="19" t="s">
        <v>491</v>
      </c>
      <c r="F143" s="19" t="s">
        <v>1166</v>
      </c>
      <c r="G143" s="212">
        <f>+TECNICAS!M83</f>
        <v>80</v>
      </c>
      <c r="H143" s="211" t="s">
        <v>64</v>
      </c>
    </row>
    <row r="144" spans="1:8" x14ac:dyDescent="0.25">
      <c r="A144" s="211" t="s">
        <v>58</v>
      </c>
      <c r="B144" s="49" t="s">
        <v>1182</v>
      </c>
      <c r="C144" s="49" t="s">
        <v>838</v>
      </c>
      <c r="D144" s="19" t="s">
        <v>491</v>
      </c>
      <c r="E144" s="19" t="s">
        <v>491</v>
      </c>
      <c r="F144" s="19" t="s">
        <v>1166</v>
      </c>
      <c r="G144" s="212">
        <f>+TECNICAS!M86</f>
        <v>40</v>
      </c>
      <c r="H144" s="211" t="s">
        <v>58</v>
      </c>
    </row>
    <row r="145" spans="1:8" x14ac:dyDescent="0.25">
      <c r="A145" s="211" t="s">
        <v>64</v>
      </c>
      <c r="B145" s="49" t="s">
        <v>1180</v>
      </c>
      <c r="C145" s="49" t="s">
        <v>838</v>
      </c>
      <c r="D145" s="19" t="s">
        <v>491</v>
      </c>
      <c r="E145" s="19" t="s">
        <v>491</v>
      </c>
      <c r="F145" s="19" t="s">
        <v>1166</v>
      </c>
      <c r="G145" s="212">
        <f>+TECNICAS!M86</f>
        <v>40</v>
      </c>
      <c r="H145" s="211" t="s">
        <v>64</v>
      </c>
    </row>
    <row r="146" spans="1:8" x14ac:dyDescent="0.25">
      <c r="A146" s="211" t="s">
        <v>64</v>
      </c>
      <c r="B146" s="49" t="s">
        <v>323</v>
      </c>
      <c r="C146" s="49" t="s">
        <v>838</v>
      </c>
      <c r="D146" s="19" t="s">
        <v>491</v>
      </c>
      <c r="E146" s="19" t="s">
        <v>491</v>
      </c>
      <c r="F146" s="19" t="s">
        <v>1166</v>
      </c>
      <c r="G146" s="212">
        <f>+TECNICAS!M86</f>
        <v>40</v>
      </c>
      <c r="H146" s="211" t="s">
        <v>64</v>
      </c>
    </row>
    <row r="147" spans="1:8" x14ac:dyDescent="0.25">
      <c r="A147" s="211" t="s">
        <v>64</v>
      </c>
      <c r="B147" s="49" t="s">
        <v>1163</v>
      </c>
      <c r="C147" s="49" t="s">
        <v>838</v>
      </c>
      <c r="D147" s="19" t="s">
        <v>491</v>
      </c>
      <c r="E147" s="19" t="s">
        <v>491</v>
      </c>
      <c r="F147" s="19" t="s">
        <v>1166</v>
      </c>
      <c r="G147" s="212">
        <f>+TECNICAS!M86</f>
        <v>40</v>
      </c>
      <c r="H147" s="211" t="s">
        <v>64</v>
      </c>
    </row>
    <row r="148" spans="1:8" x14ac:dyDescent="0.25">
      <c r="A148" s="211" t="s">
        <v>64</v>
      </c>
      <c r="B148" s="49" t="s">
        <v>340</v>
      </c>
      <c r="C148" s="49" t="s">
        <v>838</v>
      </c>
      <c r="D148" s="19" t="s">
        <v>491</v>
      </c>
      <c r="E148" s="19" t="s">
        <v>491</v>
      </c>
      <c r="F148" s="19" t="s">
        <v>1166</v>
      </c>
      <c r="G148" s="212">
        <f>+TECNICAS!M86</f>
        <v>40</v>
      </c>
      <c r="H148" s="211" t="s">
        <v>64</v>
      </c>
    </row>
    <row r="149" spans="1:8" x14ac:dyDescent="0.25">
      <c r="A149" s="211" t="s">
        <v>64</v>
      </c>
      <c r="B149" s="49" t="s">
        <v>1181</v>
      </c>
      <c r="C149" s="49" t="s">
        <v>838</v>
      </c>
      <c r="D149" s="19" t="s">
        <v>491</v>
      </c>
      <c r="E149" s="19" t="s">
        <v>491</v>
      </c>
      <c r="F149" s="19" t="s">
        <v>1166</v>
      </c>
      <c r="G149" s="212">
        <f>+TECNICAS!M86</f>
        <v>40</v>
      </c>
      <c r="H149" s="211" t="s">
        <v>64</v>
      </c>
    </row>
    <row r="150" spans="1:8" x14ac:dyDescent="0.25">
      <c r="A150" s="211" t="s">
        <v>64</v>
      </c>
      <c r="B150" s="49" t="s">
        <v>1163</v>
      </c>
      <c r="C150" s="49" t="s">
        <v>849</v>
      </c>
      <c r="D150" s="19" t="s">
        <v>491</v>
      </c>
      <c r="E150" s="19" t="s">
        <v>491</v>
      </c>
      <c r="F150" s="19" t="s">
        <v>1166</v>
      </c>
      <c r="G150" s="212">
        <f>+TECNICAS!M88</f>
        <v>80</v>
      </c>
      <c r="H150" s="211" t="s">
        <v>64</v>
      </c>
    </row>
    <row r="151" spans="1:8" x14ac:dyDescent="0.25">
      <c r="A151" s="211" t="s">
        <v>64</v>
      </c>
      <c r="B151" s="49" t="s">
        <v>340</v>
      </c>
      <c r="C151" s="49" t="s">
        <v>849</v>
      </c>
      <c r="D151" s="19" t="s">
        <v>491</v>
      </c>
      <c r="E151" s="19" t="s">
        <v>491</v>
      </c>
      <c r="F151" s="19" t="s">
        <v>1166</v>
      </c>
      <c r="G151" s="212">
        <f>+TECNICAS!M87</f>
        <v>40</v>
      </c>
      <c r="H151" s="211" t="s">
        <v>64</v>
      </c>
    </row>
    <row r="152" spans="1:8" x14ac:dyDescent="0.25">
      <c r="A152" s="211" t="s">
        <v>64</v>
      </c>
      <c r="B152" s="19" t="s">
        <v>340</v>
      </c>
      <c r="C152" s="49" t="s">
        <v>855</v>
      </c>
      <c r="D152" s="19" t="s">
        <v>491</v>
      </c>
      <c r="E152" s="19" t="s">
        <v>491</v>
      </c>
      <c r="F152" s="19" t="s">
        <v>1166</v>
      </c>
      <c r="G152" s="212">
        <f>+TECNICAS!M88</f>
        <v>80</v>
      </c>
      <c r="H152" s="211" t="s">
        <v>64</v>
      </c>
    </row>
    <row r="153" spans="1:8" x14ac:dyDescent="0.25">
      <c r="A153" s="211" t="s">
        <v>64</v>
      </c>
      <c r="B153" s="19" t="s">
        <v>865</v>
      </c>
      <c r="C153" s="49" t="s">
        <v>864</v>
      </c>
      <c r="D153" s="19" t="s">
        <v>491</v>
      </c>
      <c r="E153" s="19" t="s">
        <v>491</v>
      </c>
      <c r="F153" s="19" t="s">
        <v>1166</v>
      </c>
      <c r="G153" s="212">
        <f>+TECNICAS!M93</f>
        <v>60</v>
      </c>
      <c r="H153" s="211" t="s">
        <v>64</v>
      </c>
    </row>
    <row r="154" spans="1:8" x14ac:dyDescent="0.25">
      <c r="A154" s="211" t="s">
        <v>64</v>
      </c>
      <c r="B154" s="49" t="s">
        <v>1163</v>
      </c>
      <c r="C154" s="49" t="s">
        <v>870</v>
      </c>
      <c r="D154" s="19" t="s">
        <v>491</v>
      </c>
      <c r="E154" s="19" t="s">
        <v>491</v>
      </c>
      <c r="F154" s="19" t="s">
        <v>1166</v>
      </c>
      <c r="G154" s="212">
        <f>+TECNICAS!M94</f>
        <v>60</v>
      </c>
      <c r="H154" s="211" t="s">
        <v>64</v>
      </c>
    </row>
    <row r="155" spans="1:8" x14ac:dyDescent="0.25">
      <c r="A155" s="211" t="s">
        <v>64</v>
      </c>
      <c r="B155" s="49" t="s">
        <v>340</v>
      </c>
      <c r="C155" s="49" t="s">
        <v>870</v>
      </c>
      <c r="D155" s="19" t="s">
        <v>491</v>
      </c>
      <c r="E155" s="19" t="s">
        <v>491</v>
      </c>
      <c r="F155" s="19" t="s">
        <v>1166</v>
      </c>
      <c r="G155" s="212">
        <f>+TECNICAS!M94</f>
        <v>60</v>
      </c>
      <c r="H155" s="211" t="s">
        <v>64</v>
      </c>
    </row>
    <row r="156" spans="1:8" x14ac:dyDescent="0.25">
      <c r="A156" s="211" t="s">
        <v>64</v>
      </c>
      <c r="B156" s="49" t="s">
        <v>1170</v>
      </c>
      <c r="C156" s="49" t="s">
        <v>870</v>
      </c>
      <c r="D156" s="19" t="s">
        <v>491</v>
      </c>
      <c r="E156" s="19" t="s">
        <v>491</v>
      </c>
      <c r="F156" s="19" t="s">
        <v>1166</v>
      </c>
      <c r="G156" s="212">
        <f>+TECNICAS!M94</f>
        <v>60</v>
      </c>
      <c r="H156" s="211" t="s">
        <v>64</v>
      </c>
    </row>
    <row r="157" spans="1:8" x14ac:dyDescent="0.25">
      <c r="A157" s="211" t="s">
        <v>64</v>
      </c>
      <c r="B157" s="49" t="s">
        <v>1163</v>
      </c>
      <c r="C157" s="49" t="s">
        <v>875</v>
      </c>
      <c r="D157" s="19" t="s">
        <v>491</v>
      </c>
      <c r="E157" s="19" t="s">
        <v>491</v>
      </c>
      <c r="F157" s="19" t="s">
        <v>1166</v>
      </c>
      <c r="G157" s="212">
        <f>+TECNICAS!M95</f>
        <v>40</v>
      </c>
      <c r="H157" s="211" t="s">
        <v>64</v>
      </c>
    </row>
    <row r="158" spans="1:8" x14ac:dyDescent="0.25">
      <c r="A158" s="211" t="s">
        <v>64</v>
      </c>
      <c r="B158" s="49" t="s">
        <v>340</v>
      </c>
      <c r="C158" s="49" t="s">
        <v>875</v>
      </c>
      <c r="D158" s="19" t="s">
        <v>491</v>
      </c>
      <c r="E158" s="19" t="s">
        <v>491</v>
      </c>
      <c r="F158" s="19" t="s">
        <v>1166</v>
      </c>
      <c r="G158" s="212">
        <f>+TECNICAS!M95</f>
        <v>40</v>
      </c>
      <c r="H158" s="211" t="s">
        <v>64</v>
      </c>
    </row>
    <row r="159" spans="1:8" x14ac:dyDescent="0.25">
      <c r="A159" s="211" t="s">
        <v>64</v>
      </c>
      <c r="B159" s="49" t="s">
        <v>1170</v>
      </c>
      <c r="C159" s="49" t="s">
        <v>875</v>
      </c>
      <c r="D159" s="19" t="s">
        <v>491</v>
      </c>
      <c r="E159" s="19" t="s">
        <v>491</v>
      </c>
      <c r="F159" s="19" t="s">
        <v>1166</v>
      </c>
      <c r="G159" s="212">
        <f>+TECNICAS!M95</f>
        <v>40</v>
      </c>
      <c r="H159" s="211" t="s">
        <v>64</v>
      </c>
    </row>
    <row r="160" spans="1:8" x14ac:dyDescent="0.25">
      <c r="A160" s="211" t="s">
        <v>64</v>
      </c>
      <c r="B160" s="19" t="s">
        <v>865</v>
      </c>
      <c r="C160" s="49" t="s">
        <v>884</v>
      </c>
      <c r="D160" s="19" t="s">
        <v>491</v>
      </c>
      <c r="E160" s="19" t="s">
        <v>491</v>
      </c>
      <c r="F160" s="19" t="s">
        <v>1166</v>
      </c>
      <c r="G160" s="212">
        <f>+TECNICAS!M97</f>
        <v>40</v>
      </c>
      <c r="H160" s="211" t="s">
        <v>64</v>
      </c>
    </row>
    <row r="161" spans="1:8" x14ac:dyDescent="0.25">
      <c r="A161" s="211" t="s">
        <v>64</v>
      </c>
      <c r="B161" s="49" t="s">
        <v>895</v>
      </c>
      <c r="C161" s="49" t="s">
        <v>889</v>
      </c>
      <c r="D161" s="19" t="s">
        <v>491</v>
      </c>
      <c r="E161" s="19" t="s">
        <v>491</v>
      </c>
      <c r="F161" s="19" t="s">
        <v>1166</v>
      </c>
      <c r="G161" s="212">
        <f>+TECNICAS!M98</f>
        <v>80</v>
      </c>
      <c r="H161" s="211" t="s">
        <v>64</v>
      </c>
    </row>
    <row r="162" spans="1:8" x14ac:dyDescent="0.25">
      <c r="A162" s="211" t="s">
        <v>64</v>
      </c>
      <c r="B162" s="49" t="s">
        <v>1169</v>
      </c>
      <c r="C162" s="49" t="s">
        <v>889</v>
      </c>
      <c r="D162" s="19" t="s">
        <v>491</v>
      </c>
      <c r="E162" s="19" t="s">
        <v>491</v>
      </c>
      <c r="F162" s="19" t="s">
        <v>1166</v>
      </c>
      <c r="G162" s="212">
        <f>+TECNICAS!M98</f>
        <v>80</v>
      </c>
      <c r="H162" s="211" t="s">
        <v>64</v>
      </c>
    </row>
    <row r="163" spans="1:8" x14ac:dyDescent="0.25">
      <c r="A163" s="211" t="s">
        <v>64</v>
      </c>
      <c r="B163" s="19" t="s">
        <v>895</v>
      </c>
      <c r="C163" s="49" t="s">
        <v>894</v>
      </c>
      <c r="D163" s="19" t="s">
        <v>491</v>
      </c>
      <c r="E163" s="19" t="s">
        <v>491</v>
      </c>
      <c r="F163" s="19" t="s">
        <v>1166</v>
      </c>
      <c r="G163" s="212">
        <f>+TECNICAS!M99</f>
        <v>80</v>
      </c>
      <c r="H163" s="211" t="s">
        <v>64</v>
      </c>
    </row>
    <row r="164" spans="1:8" x14ac:dyDescent="0.25">
      <c r="A164" s="211" t="s">
        <v>64</v>
      </c>
      <c r="B164" s="19" t="s">
        <v>895</v>
      </c>
      <c r="C164" s="49" t="s">
        <v>900</v>
      </c>
      <c r="D164" s="19" t="s">
        <v>491</v>
      </c>
      <c r="E164" s="19" t="s">
        <v>491</v>
      </c>
      <c r="F164" s="19" t="s">
        <v>1166</v>
      </c>
      <c r="G164" s="212">
        <f>+TECNICAS!M100</f>
        <v>40</v>
      </c>
      <c r="H164" s="211" t="s">
        <v>64</v>
      </c>
    </row>
    <row r="165" spans="1:8" x14ac:dyDescent="0.25">
      <c r="A165" s="211" t="s">
        <v>64</v>
      </c>
      <c r="B165" s="19" t="s">
        <v>865</v>
      </c>
      <c r="C165" s="49" t="s">
        <v>905</v>
      </c>
      <c r="D165" s="19" t="s">
        <v>491</v>
      </c>
      <c r="E165" s="19" t="s">
        <v>491</v>
      </c>
      <c r="F165" s="19" t="s">
        <v>1166</v>
      </c>
      <c r="G165" s="212">
        <f>+TECNICAS!M101</f>
        <v>40</v>
      </c>
      <c r="H165" s="211" t="s">
        <v>64</v>
      </c>
    </row>
    <row r="166" spans="1:8" x14ac:dyDescent="0.25">
      <c r="A166" s="211" t="s">
        <v>57</v>
      </c>
      <c r="B166" s="19" t="s">
        <v>916</v>
      </c>
      <c r="C166" s="49" t="s">
        <v>915</v>
      </c>
      <c r="D166" s="19" t="s">
        <v>491</v>
      </c>
      <c r="E166" s="19" t="s">
        <v>491</v>
      </c>
      <c r="F166" s="19" t="s">
        <v>1166</v>
      </c>
      <c r="G166" s="212">
        <f>+TECNICAS!M103</f>
        <v>40</v>
      </c>
      <c r="H166" s="211" t="s">
        <v>57</v>
      </c>
    </row>
    <row r="167" spans="1:8" x14ac:dyDescent="0.25">
      <c r="A167" s="211" t="s">
        <v>57</v>
      </c>
      <c r="B167" s="19" t="s">
        <v>922</v>
      </c>
      <c r="C167" s="49" t="s">
        <v>921</v>
      </c>
      <c r="D167" s="19" t="s">
        <v>491</v>
      </c>
      <c r="E167" s="19" t="s">
        <v>491</v>
      </c>
      <c r="F167" s="19" t="s">
        <v>1166</v>
      </c>
      <c r="G167" s="212">
        <f>+TECNICAS!M104</f>
        <v>80</v>
      </c>
      <c r="H167" s="211" t="s">
        <v>57</v>
      </c>
    </row>
    <row r="168" spans="1:8" x14ac:dyDescent="0.25">
      <c r="A168" s="211" t="s">
        <v>64</v>
      </c>
      <c r="B168" s="49" t="s">
        <v>1183</v>
      </c>
      <c r="C168" s="49" t="s">
        <v>945</v>
      </c>
      <c r="D168" s="19" t="s">
        <v>491</v>
      </c>
      <c r="E168" s="19" t="s">
        <v>491</v>
      </c>
      <c r="F168" s="19" t="s">
        <v>1166</v>
      </c>
      <c r="G168" s="212">
        <f>+TECNICAS!M111</f>
        <v>60</v>
      </c>
      <c r="H168" s="211" t="s">
        <v>64</v>
      </c>
    </row>
    <row r="169" spans="1:8" x14ac:dyDescent="0.25">
      <c r="A169" s="211" t="s">
        <v>57</v>
      </c>
      <c r="B169" s="49" t="s">
        <v>1184</v>
      </c>
      <c r="C169" s="49" t="s">
        <v>945</v>
      </c>
      <c r="D169" s="19" t="s">
        <v>491</v>
      </c>
      <c r="E169" s="19" t="s">
        <v>491</v>
      </c>
      <c r="F169" s="19" t="s">
        <v>1166</v>
      </c>
      <c r="G169" s="212">
        <f>+TECNICAS!M111</f>
        <v>60</v>
      </c>
      <c r="H169" s="211" t="s">
        <v>57</v>
      </c>
    </row>
    <row r="170" spans="1:8" x14ac:dyDescent="0.25">
      <c r="A170" s="211" t="s">
        <v>60</v>
      </c>
      <c r="B170" s="49" t="s">
        <v>1155</v>
      </c>
      <c r="C170" s="49" t="s">
        <v>945</v>
      </c>
      <c r="D170" s="19" t="s">
        <v>491</v>
      </c>
      <c r="E170" s="19" t="s">
        <v>491</v>
      </c>
      <c r="F170" s="19" t="s">
        <v>1166</v>
      </c>
      <c r="G170" s="212">
        <f>+TECNICAS!M111</f>
        <v>60</v>
      </c>
      <c r="H170" s="211" t="s">
        <v>60</v>
      </c>
    </row>
    <row r="171" spans="1:8" x14ac:dyDescent="0.25">
      <c r="A171" s="211" t="s">
        <v>57</v>
      </c>
      <c r="B171" s="19" t="s">
        <v>952</v>
      </c>
      <c r="C171" s="49" t="s">
        <v>951</v>
      </c>
      <c r="D171" s="19" t="s">
        <v>491</v>
      </c>
      <c r="E171" s="19" t="s">
        <v>491</v>
      </c>
      <c r="F171" s="19" t="s">
        <v>1166</v>
      </c>
      <c r="G171" s="212">
        <f>+TECNICAS!M112</f>
        <v>80</v>
      </c>
      <c r="H171" s="211" t="s">
        <v>57</v>
      </c>
    </row>
    <row r="172" spans="1:8" x14ac:dyDescent="0.25">
      <c r="A172" s="211" t="s">
        <v>60</v>
      </c>
      <c r="B172" s="19" t="s">
        <v>297</v>
      </c>
      <c r="C172" s="49" t="s">
        <v>957</v>
      </c>
      <c r="D172" s="19" t="s">
        <v>491</v>
      </c>
      <c r="E172" s="19" t="s">
        <v>491</v>
      </c>
      <c r="F172" s="19" t="s">
        <v>1166</v>
      </c>
      <c r="G172" s="212">
        <f>+TECNICAS!M113</f>
        <v>80</v>
      </c>
      <c r="H172" s="211" t="s">
        <v>60</v>
      </c>
    </row>
    <row r="173" spans="1:8" x14ac:dyDescent="0.25">
      <c r="A173" s="211" t="s">
        <v>57</v>
      </c>
      <c r="B173" s="49" t="s">
        <v>1184</v>
      </c>
      <c r="C173" s="49" t="s">
        <v>962</v>
      </c>
      <c r="D173" s="19" t="s">
        <v>491</v>
      </c>
      <c r="E173" s="19" t="s">
        <v>491</v>
      </c>
      <c r="F173" s="19" t="s">
        <v>1166</v>
      </c>
      <c r="G173" s="212">
        <f>+TECNICAS!M114</f>
        <v>80</v>
      </c>
      <c r="H173" s="211" t="s">
        <v>57</v>
      </c>
    </row>
    <row r="174" spans="1:8" x14ac:dyDescent="0.25">
      <c r="A174" s="211" t="s">
        <v>60</v>
      </c>
      <c r="B174" s="49" t="s">
        <v>1185</v>
      </c>
      <c r="C174" s="49" t="s">
        <v>962</v>
      </c>
      <c r="D174" s="19" t="s">
        <v>491</v>
      </c>
      <c r="E174" s="19" t="s">
        <v>491</v>
      </c>
      <c r="F174" s="19" t="s">
        <v>1166</v>
      </c>
      <c r="G174" s="212">
        <f>+TECNICAS!M114</f>
        <v>80</v>
      </c>
      <c r="H174" s="211" t="s">
        <v>60</v>
      </c>
    </row>
    <row r="175" spans="1:8" x14ac:dyDescent="0.25">
      <c r="A175" s="211" t="s">
        <v>60</v>
      </c>
      <c r="B175" s="49" t="s">
        <v>1186</v>
      </c>
      <c r="C175" s="49" t="s">
        <v>969</v>
      </c>
      <c r="D175" s="19" t="s">
        <v>491</v>
      </c>
      <c r="E175" s="19" t="s">
        <v>491</v>
      </c>
      <c r="F175" s="19" t="s">
        <v>1166</v>
      </c>
      <c r="G175" s="212">
        <f>+TECNICAS!M115</f>
        <v>20</v>
      </c>
      <c r="H175" s="211" t="s">
        <v>60</v>
      </c>
    </row>
    <row r="176" spans="1:8" x14ac:dyDescent="0.25">
      <c r="A176" s="211" t="s">
        <v>60</v>
      </c>
      <c r="B176" s="49" t="s">
        <v>1175</v>
      </c>
      <c r="C176" s="49" t="s">
        <v>969</v>
      </c>
      <c r="D176" s="19" t="s">
        <v>491</v>
      </c>
      <c r="E176" s="19" t="s">
        <v>491</v>
      </c>
      <c r="F176" s="19" t="s">
        <v>1166</v>
      </c>
      <c r="G176" s="212">
        <f>+TECNICAS!M115</f>
        <v>20</v>
      </c>
      <c r="H176" s="211" t="s">
        <v>60</v>
      </c>
    </row>
    <row r="177" spans="1:8" x14ac:dyDescent="0.25">
      <c r="A177" s="211" t="s">
        <v>60</v>
      </c>
      <c r="B177" s="49" t="s">
        <v>1172</v>
      </c>
      <c r="C177" s="49" t="s">
        <v>969</v>
      </c>
      <c r="D177" s="19" t="s">
        <v>491</v>
      </c>
      <c r="E177" s="19" t="s">
        <v>491</v>
      </c>
      <c r="F177" s="19" t="s">
        <v>1166</v>
      </c>
      <c r="G177" s="212">
        <f>+TECNICAS!M115</f>
        <v>20</v>
      </c>
      <c r="H177" s="211" t="s">
        <v>60</v>
      </c>
    </row>
    <row r="178" spans="1:8" x14ac:dyDescent="0.25">
      <c r="A178" s="211" t="s">
        <v>59</v>
      </c>
      <c r="B178" s="49" t="s">
        <v>1187</v>
      </c>
      <c r="C178" s="49" t="s">
        <v>969</v>
      </c>
      <c r="D178" s="19" t="s">
        <v>491</v>
      </c>
      <c r="E178" s="19" t="s">
        <v>491</v>
      </c>
      <c r="F178" s="19" t="s">
        <v>1166</v>
      </c>
      <c r="G178" s="212">
        <f>+TECNICAS!M115</f>
        <v>20</v>
      </c>
      <c r="H178" s="211" t="s">
        <v>59</v>
      </c>
    </row>
    <row r="179" spans="1:8" x14ac:dyDescent="0.25">
      <c r="A179" s="211" t="s">
        <v>57</v>
      </c>
      <c r="B179" s="49" t="s">
        <v>1188</v>
      </c>
      <c r="C179" s="49" t="s">
        <v>975</v>
      </c>
      <c r="D179" s="19" t="s">
        <v>491</v>
      </c>
      <c r="E179" s="19" t="s">
        <v>491</v>
      </c>
      <c r="F179" s="19" t="s">
        <v>1166</v>
      </c>
      <c r="G179" s="212">
        <f>+TECNICAS!M116</f>
        <v>60</v>
      </c>
      <c r="H179" s="211" t="s">
        <v>57</v>
      </c>
    </row>
    <row r="180" spans="1:8" x14ac:dyDescent="0.25">
      <c r="A180" s="211" t="s">
        <v>60</v>
      </c>
      <c r="B180" s="49" t="s">
        <v>1189</v>
      </c>
      <c r="C180" s="49" t="s">
        <v>975</v>
      </c>
      <c r="D180" s="19" t="s">
        <v>491</v>
      </c>
      <c r="E180" s="19" t="s">
        <v>491</v>
      </c>
      <c r="F180" s="19" t="s">
        <v>1166</v>
      </c>
      <c r="G180" s="212">
        <f>+TECNICAS!M116</f>
        <v>60</v>
      </c>
      <c r="H180" s="211" t="s">
        <v>60</v>
      </c>
    </row>
    <row r="181" spans="1:8" x14ac:dyDescent="0.25">
      <c r="A181" s="211" t="s">
        <v>60</v>
      </c>
      <c r="B181" s="49" t="s">
        <v>1190</v>
      </c>
      <c r="C181" s="49" t="s">
        <v>975</v>
      </c>
      <c r="D181" s="19" t="s">
        <v>491</v>
      </c>
      <c r="E181" s="19" t="s">
        <v>491</v>
      </c>
      <c r="F181" s="19" t="s">
        <v>1166</v>
      </c>
      <c r="G181" s="212">
        <f>+TECNICAS!M116</f>
        <v>60</v>
      </c>
      <c r="H181" s="211" t="s">
        <v>60</v>
      </c>
    </row>
    <row r="182" spans="1:8" x14ac:dyDescent="0.25">
      <c r="A182" s="211" t="s">
        <v>60</v>
      </c>
      <c r="B182" s="19" t="s">
        <v>983</v>
      </c>
      <c r="C182" s="49" t="s">
        <v>981</v>
      </c>
      <c r="D182" s="19" t="s">
        <v>491</v>
      </c>
      <c r="E182" s="19" t="s">
        <v>491</v>
      </c>
      <c r="F182" s="19" t="s">
        <v>1166</v>
      </c>
      <c r="G182" s="212">
        <f>+TECNICAS!M117</f>
        <v>60</v>
      </c>
      <c r="H182" s="211" t="s">
        <v>60</v>
      </c>
    </row>
    <row r="183" spans="1:8" x14ac:dyDescent="0.25">
      <c r="A183" s="211" t="s">
        <v>58</v>
      </c>
      <c r="B183" s="49" t="s">
        <v>461</v>
      </c>
      <c r="C183" s="19" t="s">
        <v>444</v>
      </c>
      <c r="D183" s="19" t="s">
        <v>491</v>
      </c>
      <c r="E183" s="19" t="s">
        <v>491</v>
      </c>
      <c r="F183" s="19" t="s">
        <v>1064</v>
      </c>
      <c r="G183" s="212">
        <f>+ADMINISTRATIVAS!N56</f>
        <v>20</v>
      </c>
      <c r="H183" s="211" t="s">
        <v>58</v>
      </c>
    </row>
    <row r="184" spans="1:8" x14ac:dyDescent="0.25">
      <c r="A184" s="211" t="s">
        <v>64</v>
      </c>
      <c r="B184" s="49" t="s">
        <v>1183</v>
      </c>
      <c r="C184" s="19" t="s">
        <v>444</v>
      </c>
      <c r="D184" s="19" t="s">
        <v>491</v>
      </c>
      <c r="E184" s="19" t="s">
        <v>491</v>
      </c>
      <c r="F184" s="19" t="s">
        <v>1064</v>
      </c>
      <c r="G184" s="212">
        <f>+ADMINISTRATIVAS!N56</f>
        <v>20</v>
      </c>
      <c r="H184" s="211" t="s">
        <v>64</v>
      </c>
    </row>
    <row r="185" spans="1:8" x14ac:dyDescent="0.25">
      <c r="A185" s="211" t="s">
        <v>58</v>
      </c>
      <c r="B185" s="49" t="s">
        <v>461</v>
      </c>
      <c r="C185" s="19" t="s">
        <v>449</v>
      </c>
      <c r="D185" s="19" t="s">
        <v>491</v>
      </c>
      <c r="E185" s="19" t="s">
        <v>491</v>
      </c>
      <c r="F185" s="19" t="s">
        <v>1064</v>
      </c>
      <c r="G185" s="212">
        <f>+ADMINISTRATIVAS!N57</f>
        <v>60</v>
      </c>
      <c r="H185" s="211" t="s">
        <v>58</v>
      </c>
    </row>
    <row r="186" spans="1:8" x14ac:dyDescent="0.25">
      <c r="A186" s="211" t="s">
        <v>64</v>
      </c>
      <c r="B186" s="49" t="s">
        <v>482</v>
      </c>
      <c r="C186" s="19" t="s">
        <v>449</v>
      </c>
      <c r="D186" s="19" t="s">
        <v>491</v>
      </c>
      <c r="E186" s="19" t="s">
        <v>491</v>
      </c>
      <c r="F186" s="19" t="s">
        <v>1064</v>
      </c>
      <c r="G186" s="212">
        <f>+ADMINISTRATIVAS!N57</f>
        <v>60</v>
      </c>
      <c r="H186" s="211" t="s">
        <v>64</v>
      </c>
    </row>
    <row r="187" spans="1:8" x14ac:dyDescent="0.25">
      <c r="A187" s="211" t="s">
        <v>64</v>
      </c>
      <c r="B187" s="49" t="s">
        <v>1183</v>
      </c>
      <c r="C187" s="19" t="s">
        <v>449</v>
      </c>
      <c r="D187" s="19" t="s">
        <v>491</v>
      </c>
      <c r="E187" s="19" t="s">
        <v>491</v>
      </c>
      <c r="F187" s="19" t="s">
        <v>1064</v>
      </c>
      <c r="G187" s="212">
        <f>+ADMINISTRATIVAS!N57</f>
        <v>60</v>
      </c>
      <c r="H187" s="211" t="s">
        <v>64</v>
      </c>
    </row>
    <row r="188" spans="1:8" x14ac:dyDescent="0.25">
      <c r="A188" s="211" t="s">
        <v>64</v>
      </c>
      <c r="B188" s="49" t="s">
        <v>1183</v>
      </c>
      <c r="C188" s="19" t="s">
        <v>449</v>
      </c>
      <c r="D188" s="19" t="s">
        <v>491</v>
      </c>
      <c r="E188" s="19" t="s">
        <v>491</v>
      </c>
      <c r="F188" s="19" t="s">
        <v>1064</v>
      </c>
      <c r="G188" s="212">
        <f>+ADMINISTRATIVAS!N57</f>
        <v>60</v>
      </c>
      <c r="H188" s="211" t="s">
        <v>64</v>
      </c>
    </row>
    <row r="189" spans="1:8" x14ac:dyDescent="0.25">
      <c r="A189" s="211" t="s">
        <v>64</v>
      </c>
      <c r="B189" s="49" t="s">
        <v>482</v>
      </c>
      <c r="C189" s="19" t="s">
        <v>452</v>
      </c>
      <c r="D189" s="19" t="s">
        <v>491</v>
      </c>
      <c r="E189" s="19" t="s">
        <v>491</v>
      </c>
      <c r="F189" s="19" t="s">
        <v>1064</v>
      </c>
      <c r="G189" s="212">
        <f>+ADMINISTRATIVAS!N58</f>
        <v>20</v>
      </c>
      <c r="H189" s="211" t="s">
        <v>64</v>
      </c>
    </row>
    <row r="190" spans="1:8" x14ac:dyDescent="0.25">
      <c r="A190" s="211" t="s">
        <v>64</v>
      </c>
      <c r="B190" s="49" t="s">
        <v>1191</v>
      </c>
      <c r="C190" s="19" t="s">
        <v>452</v>
      </c>
      <c r="D190" s="19" t="s">
        <v>491</v>
      </c>
      <c r="E190" s="19" t="s">
        <v>491</v>
      </c>
      <c r="F190" s="19" t="s">
        <v>1064</v>
      </c>
      <c r="G190" s="212">
        <f>+ADMINISTRATIVAS!N58</f>
        <v>20</v>
      </c>
      <c r="H190" s="211" t="s">
        <v>64</v>
      </c>
    </row>
    <row r="191" spans="1:8" x14ac:dyDescent="0.25">
      <c r="A191" s="211" t="s">
        <v>58</v>
      </c>
      <c r="B191" s="19" t="s">
        <v>461</v>
      </c>
      <c r="C191" s="19" t="s">
        <v>460</v>
      </c>
      <c r="D191" s="19" t="s">
        <v>491</v>
      </c>
      <c r="E191" s="19" t="s">
        <v>491</v>
      </c>
      <c r="F191" s="19" t="s">
        <v>1064</v>
      </c>
      <c r="G191" s="212">
        <f>+ADMINISTRATIVAS!N60</f>
        <v>40</v>
      </c>
      <c r="H191" s="211" t="s">
        <v>58</v>
      </c>
    </row>
    <row r="192" spans="1:8" x14ac:dyDescent="0.25">
      <c r="A192" s="211" t="s">
        <v>58</v>
      </c>
      <c r="B192" s="19" t="s">
        <v>468</v>
      </c>
      <c r="C192" s="19" t="s">
        <v>467</v>
      </c>
      <c r="D192" s="19" t="s">
        <v>491</v>
      </c>
      <c r="E192" s="19" t="s">
        <v>491</v>
      </c>
      <c r="F192" s="19" t="s">
        <v>1064</v>
      </c>
      <c r="G192" s="212">
        <f>+ADMINISTRATIVAS!N63</f>
        <v>100</v>
      </c>
      <c r="H192" s="211" t="s">
        <v>58</v>
      </c>
    </row>
    <row r="193" spans="1:8" x14ac:dyDescent="0.25">
      <c r="A193" s="211" t="s">
        <v>64</v>
      </c>
      <c r="B193" s="19" t="s">
        <v>482</v>
      </c>
      <c r="C193" s="19" t="s">
        <v>481</v>
      </c>
      <c r="D193" s="19" t="s">
        <v>491</v>
      </c>
      <c r="E193" s="19" t="s">
        <v>491</v>
      </c>
      <c r="F193" s="19" t="s">
        <v>1064</v>
      </c>
      <c r="G193" s="212">
        <f>+ADMINISTRATIVAS!N66</f>
        <v>100</v>
      </c>
      <c r="H193" s="211" t="s">
        <v>64</v>
      </c>
    </row>
    <row r="194" spans="1:8" x14ac:dyDescent="0.25">
      <c r="A194" s="211" t="s">
        <v>57</v>
      </c>
      <c r="B194" s="19" t="s">
        <v>488</v>
      </c>
      <c r="C194" s="19" t="s">
        <v>487</v>
      </c>
      <c r="D194" s="19" t="s">
        <v>491</v>
      </c>
      <c r="E194" s="19" t="s">
        <v>491</v>
      </c>
      <c r="F194" s="19" t="s">
        <v>1064</v>
      </c>
      <c r="G194" s="212">
        <f>+ADMINISTRATIVAS!N67</f>
        <v>100</v>
      </c>
      <c r="H194" s="211" t="s">
        <v>57</v>
      </c>
    </row>
    <row r="195" spans="1:8" x14ac:dyDescent="0.25">
      <c r="A195" s="211" t="s">
        <v>64</v>
      </c>
      <c r="B195" s="19" t="s">
        <v>502</v>
      </c>
      <c r="C195" s="19" t="s">
        <v>501</v>
      </c>
      <c r="D195" s="19" t="s">
        <v>491</v>
      </c>
      <c r="E195" s="19" t="s">
        <v>491</v>
      </c>
      <c r="F195" s="19" t="s">
        <v>1064</v>
      </c>
      <c r="G195" s="212">
        <f>+ADMINISTRATIVAS!N71</f>
        <v>100</v>
      </c>
      <c r="H195" s="211" t="s">
        <v>64</v>
      </c>
    </row>
    <row r="196" spans="1:8" x14ac:dyDescent="0.25">
      <c r="A196" s="211" t="s">
        <v>58</v>
      </c>
      <c r="B196" s="19" t="s">
        <v>508</v>
      </c>
      <c r="C196" s="19" t="s">
        <v>507</v>
      </c>
      <c r="D196" s="19" t="s">
        <v>491</v>
      </c>
      <c r="E196" s="19" t="s">
        <v>491</v>
      </c>
      <c r="F196" s="19" t="s">
        <v>1064</v>
      </c>
      <c r="G196" s="212">
        <f>+ADMINISTRATIVAS!N72</f>
        <v>60</v>
      </c>
      <c r="H196" s="211" t="s">
        <v>58</v>
      </c>
    </row>
    <row r="197" spans="1:8" x14ac:dyDescent="0.25">
      <c r="A197" s="211" t="s">
        <v>58</v>
      </c>
      <c r="B197" s="19" t="s">
        <v>1192</v>
      </c>
      <c r="C197" s="19" t="s">
        <v>513</v>
      </c>
      <c r="D197" s="19" t="s">
        <v>491</v>
      </c>
      <c r="E197" s="19" t="s">
        <v>491</v>
      </c>
      <c r="F197" s="19" t="s">
        <v>1064</v>
      </c>
      <c r="G197" s="212">
        <f>+ADMINISTRATIVAS!N75</f>
        <v>100</v>
      </c>
      <c r="H197" s="211" t="s">
        <v>58</v>
      </c>
    </row>
    <row r="198" spans="1:8" x14ac:dyDescent="0.25">
      <c r="A198" s="211" t="s">
        <v>58</v>
      </c>
      <c r="B198" s="19" t="s">
        <v>1192</v>
      </c>
      <c r="C198" s="19" t="s">
        <v>517</v>
      </c>
      <c r="D198" s="19" t="s">
        <v>491</v>
      </c>
      <c r="E198" s="19" t="s">
        <v>491</v>
      </c>
      <c r="F198" s="19" t="s">
        <v>1064</v>
      </c>
      <c r="G198" s="212">
        <f>+ADMINISTRATIVAS!N76</f>
        <v>20</v>
      </c>
      <c r="H198" s="211" t="s">
        <v>58</v>
      </c>
    </row>
    <row r="199" spans="1:8" x14ac:dyDescent="0.25">
      <c r="A199" s="211" t="s">
        <v>64</v>
      </c>
      <c r="B199" s="19" t="s">
        <v>1168</v>
      </c>
      <c r="C199" s="19" t="s">
        <v>513</v>
      </c>
      <c r="D199" s="19" t="s">
        <v>491</v>
      </c>
      <c r="E199" s="19" t="s">
        <v>491</v>
      </c>
      <c r="F199" s="19" t="s">
        <v>1064</v>
      </c>
      <c r="G199" s="212">
        <f>+ADMINISTRATIVAS!N75</f>
        <v>100</v>
      </c>
      <c r="H199" s="211" t="s">
        <v>64</v>
      </c>
    </row>
    <row r="200" spans="1:8" x14ac:dyDescent="0.25">
      <c r="A200" s="211" t="s">
        <v>64</v>
      </c>
      <c r="B200" s="19" t="s">
        <v>1168</v>
      </c>
      <c r="C200" s="19" t="s">
        <v>517</v>
      </c>
      <c r="D200" s="19" t="s">
        <v>491</v>
      </c>
      <c r="E200" s="19" t="s">
        <v>491</v>
      </c>
      <c r="F200" s="19" t="s">
        <v>1064</v>
      </c>
      <c r="G200" s="212">
        <f>+ADMINISTRATIVAS!N76</f>
        <v>20</v>
      </c>
      <c r="H200" s="211" t="s">
        <v>64</v>
      </c>
    </row>
    <row r="201" spans="1:8" ht="15.75" thickBot="1" x14ac:dyDescent="0.3">
      <c r="A201" s="213" t="s">
        <v>57</v>
      </c>
      <c r="B201" s="214" t="s">
        <v>916</v>
      </c>
      <c r="C201" s="214" t="s">
        <v>517</v>
      </c>
      <c r="D201" s="214" t="s">
        <v>491</v>
      </c>
      <c r="E201" s="214" t="s">
        <v>491</v>
      </c>
      <c r="F201" s="214" t="s">
        <v>1064</v>
      </c>
      <c r="G201" s="212">
        <f>+ADMINISTRATIVAS!N76</f>
        <v>20</v>
      </c>
      <c r="H201" s="213" t="s">
        <v>57</v>
      </c>
    </row>
  </sheetData>
  <autoFilter ref="A12:H201" xr:uid="{00000000-0001-0000-0800-000000000000}"/>
  <mergeCells count="4">
    <mergeCell ref="A1:B9"/>
    <mergeCell ref="C1:F4"/>
    <mergeCell ref="G1:G9"/>
    <mergeCell ref="C5:F9"/>
  </mergeCells>
  <dataValidations count="1">
    <dataValidation type="list" allowBlank="1" showInputMessage="1" showErrorMessage="1" sqref="G13:G25" xr:uid="{1A347DD5-12F6-43E5-9BCA-57794689E3C4}">
      <formula1>$I$3:$I$8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topLeftCell="B7" workbookViewId="0">
      <selection activeCell="C21" sqref="C21"/>
    </sheetView>
  </sheetViews>
  <sheetFormatPr baseColWidth="10" defaultRowHeight="15" x14ac:dyDescent="0.25"/>
  <cols>
    <col min="2" max="2" width="24" style="45" customWidth="1"/>
    <col min="3" max="3" width="19.140625" style="45" customWidth="1"/>
    <col min="4" max="4" width="30.7109375" style="45" customWidth="1"/>
  </cols>
  <sheetData>
    <row r="1" spans="1:5" ht="15.75" thickBot="1" x14ac:dyDescent="0.3">
      <c r="A1" s="25"/>
      <c r="B1" s="234"/>
      <c r="C1" s="234"/>
      <c r="D1" s="234"/>
      <c r="E1" s="25"/>
    </row>
    <row r="2" spans="1:5" ht="15.75" thickBot="1" x14ac:dyDescent="0.3">
      <c r="A2" s="25"/>
      <c r="B2" s="378" t="s">
        <v>65</v>
      </c>
      <c r="C2" s="379"/>
      <c r="D2" s="380"/>
      <c r="E2" s="25"/>
    </row>
    <row r="3" spans="1:5" ht="15.75" thickBot="1" x14ac:dyDescent="0.3">
      <c r="A3" s="25"/>
      <c r="B3" s="26" t="s">
        <v>66</v>
      </c>
      <c r="C3" s="27" t="s">
        <v>67</v>
      </c>
      <c r="D3" s="28" t="s">
        <v>68</v>
      </c>
      <c r="E3" s="25"/>
    </row>
    <row r="4" spans="1:5" ht="15.75" thickBot="1" x14ac:dyDescent="0.3">
      <c r="A4" s="25"/>
      <c r="B4" s="29" t="s">
        <v>69</v>
      </c>
      <c r="C4" s="30" t="s">
        <v>70</v>
      </c>
      <c r="D4" s="31" t="s">
        <v>71</v>
      </c>
      <c r="E4" s="25"/>
    </row>
    <row r="5" spans="1:5" ht="64.5" thickBot="1" x14ac:dyDescent="0.3">
      <c r="A5" s="25"/>
      <c r="B5" s="29" t="s">
        <v>72</v>
      </c>
      <c r="C5" s="32">
        <v>0</v>
      </c>
      <c r="D5" s="31" t="s">
        <v>73</v>
      </c>
      <c r="E5" s="25"/>
    </row>
    <row r="6" spans="1:5" ht="141" thickBot="1" x14ac:dyDescent="0.3">
      <c r="A6" s="25"/>
      <c r="B6" s="29" t="s">
        <v>45</v>
      </c>
      <c r="C6" s="32">
        <v>20</v>
      </c>
      <c r="D6" s="31" t="s">
        <v>74</v>
      </c>
      <c r="E6" s="25"/>
    </row>
    <row r="7" spans="1:5" ht="141" thickBot="1" x14ac:dyDescent="0.3">
      <c r="A7" s="25"/>
      <c r="B7" s="29" t="s">
        <v>50</v>
      </c>
      <c r="C7" s="32">
        <v>40</v>
      </c>
      <c r="D7" s="31" t="s">
        <v>75</v>
      </c>
      <c r="E7" s="25"/>
    </row>
    <row r="8" spans="1:5" ht="102.75" thickBot="1" x14ac:dyDescent="0.3">
      <c r="A8" s="25"/>
      <c r="B8" s="29" t="s">
        <v>76</v>
      </c>
      <c r="C8" s="32">
        <v>60</v>
      </c>
      <c r="D8" s="31" t="s">
        <v>77</v>
      </c>
      <c r="E8" s="25"/>
    </row>
    <row r="9" spans="1:5" ht="77.25" thickBot="1" x14ac:dyDescent="0.3">
      <c r="A9" s="25"/>
      <c r="B9" s="33" t="s">
        <v>78</v>
      </c>
      <c r="C9" s="34">
        <v>80</v>
      </c>
      <c r="D9" s="35" t="s">
        <v>79</v>
      </c>
      <c r="E9" s="25"/>
    </row>
    <row r="10" spans="1:5" ht="63.75" x14ac:dyDescent="0.25">
      <c r="A10" s="25"/>
      <c r="B10" s="33" t="s">
        <v>55</v>
      </c>
      <c r="C10" s="34">
        <v>100</v>
      </c>
      <c r="D10" s="35" t="s">
        <v>80</v>
      </c>
      <c r="E10" s="25"/>
    </row>
    <row r="11" spans="1:5" x14ac:dyDescent="0.25">
      <c r="A11" s="25"/>
      <c r="B11" s="234"/>
      <c r="C11" s="234"/>
      <c r="D11" s="234"/>
      <c r="E11" s="25"/>
    </row>
  </sheetData>
  <mergeCells count="1">
    <mergeCell ref="B2:D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topLeftCell="B19" zoomScale="80" zoomScaleNormal="80" workbookViewId="0">
      <selection activeCell="O26" sqref="O26"/>
    </sheetView>
  </sheetViews>
  <sheetFormatPr baseColWidth="10" defaultRowHeight="15" x14ac:dyDescent="0.25"/>
  <cols>
    <col min="15" max="15" width="26.140625" customWidth="1"/>
    <col min="16" max="16" width="32.42578125" customWidth="1"/>
  </cols>
  <sheetData>
    <row r="1" spans="2:17" ht="15.75" thickBot="1" x14ac:dyDescent="0.3">
      <c r="B1" s="1"/>
    </row>
    <row r="2" spans="2:17" x14ac:dyDescent="0.25">
      <c r="B2" s="382" t="s">
        <v>1</v>
      </c>
      <c r="C2" s="383"/>
      <c r="D2" s="389" t="s">
        <v>81</v>
      </c>
      <c r="E2" s="390"/>
      <c r="F2" s="390"/>
      <c r="G2" s="390"/>
      <c r="H2" s="390"/>
      <c r="I2" s="390"/>
      <c r="J2" s="390"/>
      <c r="K2" s="390"/>
      <c r="L2" s="390"/>
      <c r="M2" s="390"/>
      <c r="N2" s="390"/>
      <c r="O2" s="382" t="s">
        <v>82</v>
      </c>
      <c r="P2" s="393"/>
    </row>
    <row r="3" spans="2:17" x14ac:dyDescent="0.25">
      <c r="B3" s="384"/>
      <c r="C3" s="385"/>
      <c r="D3" s="391"/>
      <c r="E3" s="392"/>
      <c r="F3" s="392"/>
      <c r="G3" s="392"/>
      <c r="H3" s="392"/>
      <c r="I3" s="392"/>
      <c r="J3" s="392"/>
      <c r="K3" s="392"/>
      <c r="L3" s="392"/>
      <c r="M3" s="392"/>
      <c r="N3" s="392"/>
      <c r="O3" s="384"/>
      <c r="P3" s="394"/>
    </row>
    <row r="4" spans="2:17" x14ac:dyDescent="0.25">
      <c r="B4" s="384"/>
      <c r="C4" s="385"/>
      <c r="D4" s="391"/>
      <c r="E4" s="392"/>
      <c r="F4" s="392"/>
      <c r="G4" s="392"/>
      <c r="H4" s="392"/>
      <c r="I4" s="392"/>
      <c r="J4" s="392"/>
      <c r="K4" s="392"/>
      <c r="L4" s="392"/>
      <c r="M4" s="392"/>
      <c r="N4" s="392"/>
      <c r="O4" s="384"/>
      <c r="P4" s="394"/>
    </row>
    <row r="5" spans="2:17" ht="15.75" thickBot="1" x14ac:dyDescent="0.3">
      <c r="B5" s="384"/>
      <c r="C5" s="385"/>
      <c r="D5" s="391"/>
      <c r="E5" s="392"/>
      <c r="F5" s="392"/>
      <c r="G5" s="392"/>
      <c r="H5" s="392"/>
      <c r="I5" s="392"/>
      <c r="J5" s="392"/>
      <c r="K5" s="392"/>
      <c r="L5" s="392"/>
      <c r="M5" s="392"/>
      <c r="N5" s="392"/>
      <c r="O5" s="384"/>
      <c r="P5" s="394"/>
    </row>
    <row r="6" spans="2:17" x14ac:dyDescent="0.25">
      <c r="B6" s="384"/>
      <c r="C6" s="386"/>
      <c r="D6" s="396" t="str">
        <f>PORTADA!D10</f>
        <v>FUNDACIÓN GILERTO ALZATE AVENDAÑO</v>
      </c>
      <c r="E6" s="397"/>
      <c r="F6" s="397"/>
      <c r="G6" s="397"/>
      <c r="H6" s="397"/>
      <c r="I6" s="397"/>
      <c r="J6" s="397"/>
      <c r="K6" s="397"/>
      <c r="L6" s="397"/>
      <c r="M6" s="397"/>
      <c r="N6" s="397"/>
      <c r="O6" s="384"/>
      <c r="P6" s="394"/>
      <c r="Q6" s="41"/>
    </row>
    <row r="7" spans="2:17" x14ac:dyDescent="0.25">
      <c r="B7" s="384"/>
      <c r="C7" s="386"/>
      <c r="D7" s="398"/>
      <c r="E7" s="399"/>
      <c r="F7" s="399"/>
      <c r="G7" s="399"/>
      <c r="H7" s="399"/>
      <c r="I7" s="399"/>
      <c r="J7" s="399"/>
      <c r="K7" s="399"/>
      <c r="L7" s="399"/>
      <c r="M7" s="399"/>
      <c r="N7" s="399"/>
      <c r="O7" s="384"/>
      <c r="P7" s="394"/>
      <c r="Q7" s="41"/>
    </row>
    <row r="8" spans="2:17" x14ac:dyDescent="0.25">
      <c r="B8" s="384"/>
      <c r="C8" s="386"/>
      <c r="D8" s="398"/>
      <c r="E8" s="399"/>
      <c r="F8" s="399"/>
      <c r="G8" s="399"/>
      <c r="H8" s="399"/>
      <c r="I8" s="399"/>
      <c r="J8" s="399"/>
      <c r="K8" s="399"/>
      <c r="L8" s="399"/>
      <c r="M8" s="399"/>
      <c r="N8" s="399"/>
      <c r="O8" s="384"/>
      <c r="P8" s="394"/>
      <c r="Q8" s="41"/>
    </row>
    <row r="9" spans="2:17" ht="15.75" thickBot="1" x14ac:dyDescent="0.3">
      <c r="B9" s="387"/>
      <c r="C9" s="388"/>
      <c r="D9" s="400"/>
      <c r="E9" s="401"/>
      <c r="F9" s="401"/>
      <c r="G9" s="401"/>
      <c r="H9" s="401"/>
      <c r="I9" s="401"/>
      <c r="J9" s="401"/>
      <c r="K9" s="401"/>
      <c r="L9" s="401"/>
      <c r="M9" s="401"/>
      <c r="N9" s="401"/>
      <c r="O9" s="387"/>
      <c r="P9" s="395"/>
      <c r="Q9" s="41"/>
    </row>
    <row r="10" spans="2:17" x14ac:dyDescent="0.25">
      <c r="P10" s="41"/>
      <c r="Q10" s="41"/>
    </row>
    <row r="11" spans="2:17" x14ac:dyDescent="0.25">
      <c r="B11" s="402" t="s">
        <v>83</v>
      </c>
      <c r="C11" s="403"/>
      <c r="D11" s="403"/>
      <c r="E11" s="403"/>
      <c r="F11" s="403"/>
      <c r="G11" s="403"/>
      <c r="H11" s="403"/>
      <c r="I11" s="403"/>
      <c r="J11" s="403"/>
      <c r="K11" s="403"/>
      <c r="L11" s="403"/>
      <c r="M11" s="403"/>
      <c r="N11" s="403"/>
      <c r="O11" s="403"/>
      <c r="P11" s="403"/>
      <c r="Q11" s="41"/>
    </row>
    <row r="12" spans="2:17" x14ac:dyDescent="0.25">
      <c r="B12" s="381" t="s">
        <v>84</v>
      </c>
      <c r="C12" s="381"/>
      <c r="D12" s="322" t="s">
        <v>85</v>
      </c>
      <c r="E12" s="322"/>
      <c r="F12" s="322"/>
      <c r="G12" s="322"/>
      <c r="H12" s="322"/>
      <c r="I12" s="322"/>
      <c r="J12" s="322"/>
      <c r="K12" s="322"/>
      <c r="L12" s="322"/>
      <c r="M12" s="322"/>
      <c r="N12" s="322"/>
      <c r="O12" s="322"/>
      <c r="P12" s="322"/>
      <c r="Q12" s="41"/>
    </row>
    <row r="13" spans="2:17" x14ac:dyDescent="0.25">
      <c r="B13" s="381" t="s">
        <v>86</v>
      </c>
      <c r="C13" s="381"/>
      <c r="D13" s="408" t="s">
        <v>87</v>
      </c>
      <c r="E13" s="408"/>
      <c r="F13" s="408"/>
      <c r="G13" s="408"/>
      <c r="H13" s="408"/>
      <c r="I13" s="408"/>
      <c r="J13" s="408"/>
      <c r="K13" s="408"/>
      <c r="L13" s="408"/>
      <c r="M13" s="408"/>
      <c r="N13" s="408"/>
      <c r="O13" s="408"/>
      <c r="P13" s="408"/>
    </row>
    <row r="14" spans="2:17" x14ac:dyDescent="0.25">
      <c r="B14" s="381" t="s">
        <v>88</v>
      </c>
      <c r="C14" s="381"/>
      <c r="D14" s="409"/>
      <c r="E14" s="322"/>
      <c r="F14" s="322"/>
      <c r="G14" s="322"/>
      <c r="H14" s="322"/>
      <c r="I14" s="322"/>
      <c r="J14" s="322"/>
      <c r="K14" s="322"/>
      <c r="L14" s="322"/>
      <c r="M14" s="322"/>
      <c r="N14" s="322"/>
      <c r="O14" s="322"/>
      <c r="P14" s="322"/>
    </row>
    <row r="15" spans="2:17" x14ac:dyDescent="0.25">
      <c r="B15" s="381" t="s">
        <v>89</v>
      </c>
      <c r="C15" s="381"/>
      <c r="D15" s="410"/>
      <c r="E15" s="322"/>
      <c r="F15" s="322"/>
      <c r="G15" s="322"/>
      <c r="H15" s="322"/>
      <c r="I15" s="322"/>
      <c r="J15" s="322"/>
      <c r="K15" s="322"/>
      <c r="L15" s="322"/>
      <c r="M15" s="322"/>
      <c r="N15" s="322"/>
      <c r="O15" s="322"/>
      <c r="P15" s="322"/>
    </row>
    <row r="16" spans="2:17" x14ac:dyDescent="0.25">
      <c r="B16" s="381" t="s">
        <v>90</v>
      </c>
      <c r="C16" s="381"/>
      <c r="D16" s="410"/>
      <c r="E16" s="322"/>
      <c r="F16" s="322"/>
      <c r="G16" s="322"/>
      <c r="H16" s="322"/>
      <c r="I16" s="322"/>
      <c r="J16" s="322"/>
      <c r="K16" s="322"/>
      <c r="L16" s="322"/>
      <c r="M16" s="322"/>
      <c r="N16" s="322"/>
      <c r="O16" s="322"/>
      <c r="P16" s="322"/>
    </row>
    <row r="17" spans="1:17" x14ac:dyDescent="0.25">
      <c r="B17" s="42"/>
      <c r="C17" s="42"/>
      <c r="D17" s="43"/>
      <c r="E17" s="43"/>
      <c r="F17" s="43"/>
      <c r="G17" s="43"/>
      <c r="H17" s="43"/>
      <c r="I17" s="43"/>
      <c r="J17" s="43"/>
      <c r="K17" s="43"/>
      <c r="L17" s="43"/>
      <c r="M17" s="43"/>
      <c r="N17" s="43"/>
    </row>
    <row r="18" spans="1:17" ht="18.75" x14ac:dyDescent="0.3">
      <c r="B18" s="411" t="s">
        <v>91</v>
      </c>
      <c r="C18" s="412"/>
      <c r="D18" s="412"/>
      <c r="E18" s="412"/>
      <c r="F18" s="412"/>
      <c r="G18" s="412"/>
      <c r="H18" s="412"/>
      <c r="I18" s="412"/>
      <c r="J18" s="412"/>
      <c r="K18" s="412"/>
      <c r="L18" s="412"/>
      <c r="M18" s="412"/>
      <c r="N18" s="412"/>
      <c r="O18" s="412"/>
      <c r="P18" s="412"/>
    </row>
    <row r="19" spans="1:17" ht="15.75" x14ac:dyDescent="0.25">
      <c r="A19" s="44"/>
      <c r="B19" s="404" t="s">
        <v>92</v>
      </c>
      <c r="C19" s="405"/>
      <c r="D19" s="405"/>
      <c r="E19" s="405"/>
      <c r="F19" s="406"/>
      <c r="G19" s="408" t="s">
        <v>93</v>
      </c>
      <c r="H19" s="408"/>
      <c r="I19" s="408"/>
      <c r="J19" s="408"/>
      <c r="K19" s="408"/>
      <c r="L19" s="408"/>
      <c r="M19" s="408"/>
      <c r="N19" s="408"/>
      <c r="O19" s="408"/>
      <c r="P19" s="408"/>
      <c r="Q19" s="44"/>
    </row>
    <row r="20" spans="1:17" ht="18.75" x14ac:dyDescent="0.25">
      <c r="A20" s="44"/>
      <c r="B20" s="404" t="s">
        <v>94</v>
      </c>
      <c r="C20" s="405"/>
      <c r="D20" s="405"/>
      <c r="E20" s="405"/>
      <c r="F20" s="406"/>
      <c r="G20" s="407"/>
      <c r="H20" s="407"/>
      <c r="I20" s="407"/>
      <c r="J20" s="407"/>
      <c r="K20" s="407"/>
      <c r="L20" s="407"/>
      <c r="M20" s="407"/>
      <c r="N20" s="407"/>
      <c r="O20" s="407"/>
      <c r="P20" s="407"/>
      <c r="Q20" s="44"/>
    </row>
    <row r="21" spans="1:17" ht="18.75" x14ac:dyDescent="0.25">
      <c r="A21" s="44"/>
      <c r="B21" s="404" t="s">
        <v>95</v>
      </c>
      <c r="C21" s="405"/>
      <c r="D21" s="405"/>
      <c r="E21" s="405"/>
      <c r="F21" s="406"/>
      <c r="G21" s="407"/>
      <c r="H21" s="407"/>
      <c r="I21" s="407"/>
      <c r="J21" s="407"/>
      <c r="K21" s="407"/>
      <c r="L21" s="407"/>
      <c r="M21" s="407"/>
      <c r="N21" s="407"/>
      <c r="O21" s="407"/>
      <c r="P21" s="407"/>
      <c r="Q21" s="44"/>
    </row>
    <row r="22" spans="1:17" ht="15.75" thickBot="1" x14ac:dyDescent="0.3"/>
    <row r="23" spans="1:17" x14ac:dyDescent="0.25">
      <c r="A23" s="44"/>
      <c r="B23" s="414" t="s">
        <v>96</v>
      </c>
      <c r="C23" s="416" t="s">
        <v>97</v>
      </c>
      <c r="D23" s="416"/>
      <c r="E23" s="416"/>
      <c r="F23" s="416"/>
      <c r="G23" s="416"/>
      <c r="H23" s="416"/>
      <c r="I23" s="416"/>
      <c r="J23" s="416"/>
      <c r="K23" s="416"/>
      <c r="L23" s="416"/>
      <c r="M23" s="416"/>
      <c r="N23" s="416"/>
      <c r="O23" s="417" t="s">
        <v>98</v>
      </c>
      <c r="P23" s="419" t="s">
        <v>99</v>
      </c>
      <c r="Q23" s="44"/>
    </row>
    <row r="24" spans="1:17" x14ac:dyDescent="0.25">
      <c r="A24" s="44"/>
      <c r="B24" s="415"/>
      <c r="C24" s="381" t="s">
        <v>100</v>
      </c>
      <c r="D24" s="381"/>
      <c r="E24" s="381"/>
      <c r="F24" s="381"/>
      <c r="G24" s="381"/>
      <c r="H24" s="381"/>
      <c r="I24" s="381"/>
      <c r="J24" s="381"/>
      <c r="K24" s="381"/>
      <c r="L24" s="381"/>
      <c r="M24" s="381"/>
      <c r="N24" s="381"/>
      <c r="O24" s="418"/>
      <c r="P24" s="420"/>
      <c r="Q24" s="44"/>
    </row>
    <row r="25" spans="1:17" x14ac:dyDescent="0.25">
      <c r="A25" s="45"/>
      <c r="B25" s="19">
        <v>1</v>
      </c>
      <c r="C25" s="413" t="s">
        <v>101</v>
      </c>
      <c r="D25" s="413"/>
      <c r="E25" s="413"/>
      <c r="F25" s="413"/>
      <c r="G25" s="413"/>
      <c r="H25" s="413"/>
      <c r="I25" s="413"/>
      <c r="J25" s="413"/>
      <c r="K25" s="413"/>
      <c r="L25" s="413"/>
      <c r="M25" s="413"/>
      <c r="N25" s="413"/>
      <c r="O25" s="19"/>
      <c r="P25" s="46" t="s">
        <v>102</v>
      </c>
      <c r="Q25" s="45"/>
    </row>
    <row r="26" spans="1:17" x14ac:dyDescent="0.25">
      <c r="A26" s="45"/>
      <c r="B26" s="19">
        <v>2</v>
      </c>
      <c r="C26" s="413" t="s">
        <v>86</v>
      </c>
      <c r="D26" s="413"/>
      <c r="E26" s="413"/>
      <c r="F26" s="413"/>
      <c r="G26" s="413"/>
      <c r="H26" s="413"/>
      <c r="I26" s="413"/>
      <c r="J26" s="413"/>
      <c r="K26" s="413"/>
      <c r="L26" s="413"/>
      <c r="M26" s="413"/>
      <c r="N26" s="413"/>
      <c r="O26" s="19"/>
      <c r="P26" s="47"/>
      <c r="Q26" s="45"/>
    </row>
    <row r="27" spans="1:17" x14ac:dyDescent="0.25">
      <c r="A27" s="45"/>
      <c r="B27" s="19">
        <v>3</v>
      </c>
      <c r="C27" s="413" t="s">
        <v>103</v>
      </c>
      <c r="D27" s="413"/>
      <c r="E27" s="413"/>
      <c r="F27" s="413"/>
      <c r="G27" s="413"/>
      <c r="H27" s="413"/>
      <c r="I27" s="413"/>
      <c r="J27" s="413"/>
      <c r="K27" s="413"/>
      <c r="L27" s="413"/>
      <c r="M27" s="413"/>
      <c r="N27" s="413"/>
      <c r="O27" s="19"/>
      <c r="P27" s="47"/>
      <c r="Q27" s="45"/>
    </row>
    <row r="28" spans="1:17" x14ac:dyDescent="0.25">
      <c r="A28" s="45"/>
      <c r="B28" s="19">
        <v>4</v>
      </c>
      <c r="C28" s="413" t="s">
        <v>89</v>
      </c>
      <c r="D28" s="413"/>
      <c r="E28" s="413"/>
      <c r="F28" s="413"/>
      <c r="G28" s="413"/>
      <c r="H28" s="413"/>
      <c r="I28" s="413"/>
      <c r="J28" s="413"/>
      <c r="K28" s="413"/>
      <c r="L28" s="413"/>
      <c r="M28" s="413"/>
      <c r="N28" s="413"/>
      <c r="O28" s="19"/>
      <c r="P28" s="47"/>
      <c r="Q28" s="45"/>
    </row>
    <row r="29" spans="1:17" x14ac:dyDescent="0.25">
      <c r="A29" s="45"/>
      <c r="B29" s="19">
        <v>7</v>
      </c>
      <c r="C29" s="413" t="s">
        <v>104</v>
      </c>
      <c r="D29" s="413"/>
      <c r="E29" s="413"/>
      <c r="F29" s="413"/>
      <c r="G29" s="413"/>
      <c r="H29" s="413"/>
      <c r="I29" s="413"/>
      <c r="J29" s="413"/>
      <c r="K29" s="413"/>
      <c r="L29" s="413"/>
      <c r="M29" s="413"/>
      <c r="N29" s="413"/>
      <c r="O29" s="19"/>
      <c r="P29" s="47"/>
      <c r="Q29" s="45"/>
    </row>
    <row r="30" spans="1:17" x14ac:dyDescent="0.25">
      <c r="A30" s="45"/>
      <c r="B30" s="19">
        <v>8</v>
      </c>
      <c r="C30" s="413" t="s">
        <v>105</v>
      </c>
      <c r="D30" s="413"/>
      <c r="E30" s="413"/>
      <c r="F30" s="413"/>
      <c r="G30" s="413"/>
      <c r="H30" s="413"/>
      <c r="I30" s="413"/>
      <c r="J30" s="413"/>
      <c r="K30" s="413"/>
      <c r="L30" s="413"/>
      <c r="M30" s="413"/>
      <c r="N30" s="413"/>
      <c r="O30" s="19"/>
      <c r="P30" s="47"/>
      <c r="Q30" s="45"/>
    </row>
    <row r="31" spans="1:17" x14ac:dyDescent="0.25">
      <c r="A31" s="45"/>
      <c r="B31" s="19">
        <v>9</v>
      </c>
      <c r="C31" s="413" t="s">
        <v>106</v>
      </c>
      <c r="D31" s="413"/>
      <c r="E31" s="413"/>
      <c r="F31" s="413"/>
      <c r="G31" s="413"/>
      <c r="H31" s="413"/>
      <c r="I31" s="413"/>
      <c r="J31" s="413"/>
      <c r="K31" s="413"/>
      <c r="L31" s="413"/>
      <c r="M31" s="413"/>
      <c r="N31" s="413"/>
      <c r="O31" s="19"/>
      <c r="P31" s="47"/>
      <c r="Q31" s="45"/>
    </row>
    <row r="32" spans="1:17" x14ac:dyDescent="0.25">
      <c r="A32" s="45"/>
      <c r="B32" s="19">
        <v>13</v>
      </c>
      <c r="C32" s="413" t="s">
        <v>107</v>
      </c>
      <c r="D32" s="413"/>
      <c r="E32" s="413"/>
      <c r="F32" s="413"/>
      <c r="G32" s="413"/>
      <c r="H32" s="413"/>
      <c r="I32" s="413"/>
      <c r="J32" s="413"/>
      <c r="K32" s="413"/>
      <c r="L32" s="413"/>
      <c r="M32" s="413"/>
      <c r="N32" s="413"/>
      <c r="O32" s="19"/>
      <c r="P32" s="47"/>
      <c r="Q32" s="45"/>
    </row>
    <row r="33" spans="1:17" x14ac:dyDescent="0.25">
      <c r="A33" s="45"/>
      <c r="B33" s="19">
        <v>14</v>
      </c>
      <c r="C33" s="413" t="s">
        <v>108</v>
      </c>
      <c r="D33" s="413"/>
      <c r="E33" s="413"/>
      <c r="F33" s="413"/>
      <c r="G33" s="413"/>
      <c r="H33" s="413"/>
      <c r="I33" s="413"/>
      <c r="J33" s="413"/>
      <c r="K33" s="413"/>
      <c r="L33" s="413"/>
      <c r="M33" s="413"/>
      <c r="N33" s="413"/>
      <c r="O33" s="19"/>
      <c r="P33" s="47"/>
      <c r="Q33" s="45"/>
    </row>
    <row r="34" spans="1:17" x14ac:dyDescent="0.25">
      <c r="A34" s="45"/>
      <c r="B34" s="19">
        <v>15</v>
      </c>
      <c r="C34" s="413" t="s">
        <v>109</v>
      </c>
      <c r="D34" s="413"/>
      <c r="E34" s="413"/>
      <c r="F34" s="413"/>
      <c r="G34" s="413"/>
      <c r="H34" s="413"/>
      <c r="I34" s="413"/>
      <c r="J34" s="413"/>
      <c r="K34" s="413"/>
      <c r="L34" s="413"/>
      <c r="M34" s="413"/>
      <c r="N34" s="413"/>
      <c r="O34" s="19"/>
      <c r="P34" s="47"/>
      <c r="Q34" s="45"/>
    </row>
    <row r="35" spans="1:17" x14ac:dyDescent="0.25">
      <c r="A35" s="45"/>
      <c r="B35" s="19">
        <v>16</v>
      </c>
      <c r="C35" s="413" t="s">
        <v>110</v>
      </c>
      <c r="D35" s="413"/>
      <c r="E35" s="413"/>
      <c r="F35" s="413"/>
      <c r="G35" s="413"/>
      <c r="H35" s="413"/>
      <c r="I35" s="413"/>
      <c r="J35" s="413"/>
      <c r="K35" s="413"/>
      <c r="L35" s="413"/>
      <c r="M35" s="413"/>
      <c r="N35" s="413"/>
      <c r="O35" s="19"/>
      <c r="P35" s="47"/>
      <c r="Q35" s="45"/>
    </row>
    <row r="36" spans="1:17" x14ac:dyDescent="0.25">
      <c r="A36" s="45"/>
      <c r="B36" s="19">
        <v>17</v>
      </c>
      <c r="C36" s="413" t="s">
        <v>111</v>
      </c>
      <c r="D36" s="413"/>
      <c r="E36" s="413"/>
      <c r="F36" s="413"/>
      <c r="G36" s="413"/>
      <c r="H36" s="413"/>
      <c r="I36" s="413"/>
      <c r="J36" s="413"/>
      <c r="K36" s="413"/>
      <c r="L36" s="413"/>
      <c r="M36" s="413"/>
      <c r="N36" s="413"/>
      <c r="O36" s="19"/>
      <c r="P36" s="48"/>
      <c r="Q36" s="45"/>
    </row>
    <row r="37" spans="1:17" x14ac:dyDescent="0.25">
      <c r="A37" s="45"/>
      <c r="B37" s="19">
        <v>18</v>
      </c>
      <c r="C37" s="413" t="s">
        <v>112</v>
      </c>
      <c r="D37" s="413"/>
      <c r="E37" s="413"/>
      <c r="F37" s="413"/>
      <c r="G37" s="413"/>
      <c r="H37" s="413"/>
      <c r="I37" s="413"/>
      <c r="J37" s="413"/>
      <c r="K37" s="413"/>
      <c r="L37" s="413"/>
      <c r="M37" s="413"/>
      <c r="N37" s="413"/>
      <c r="O37" s="19"/>
      <c r="P37" s="48"/>
      <c r="Q37" s="45"/>
    </row>
    <row r="38" spans="1:17" x14ac:dyDescent="0.25">
      <c r="A38" s="45"/>
      <c r="B38" s="19">
        <v>19</v>
      </c>
      <c r="C38" s="413" t="s">
        <v>113</v>
      </c>
      <c r="D38" s="413"/>
      <c r="E38" s="413"/>
      <c r="F38" s="413"/>
      <c r="G38" s="413"/>
      <c r="H38" s="413"/>
      <c r="I38" s="413"/>
      <c r="J38" s="413"/>
      <c r="K38" s="413"/>
      <c r="L38" s="413"/>
      <c r="M38" s="413"/>
      <c r="N38" s="413"/>
      <c r="O38" s="19"/>
      <c r="P38" s="48"/>
      <c r="Q38" s="45"/>
    </row>
    <row r="39" spans="1:17" x14ac:dyDescent="0.25">
      <c r="A39" s="45"/>
      <c r="B39" s="19">
        <v>20</v>
      </c>
      <c r="C39" s="413" t="s">
        <v>114</v>
      </c>
      <c r="D39" s="413"/>
      <c r="E39" s="413"/>
      <c r="F39" s="413"/>
      <c r="G39" s="413"/>
      <c r="H39" s="413"/>
      <c r="I39" s="413"/>
      <c r="J39" s="413"/>
      <c r="K39" s="413"/>
      <c r="L39" s="413"/>
      <c r="M39" s="413"/>
      <c r="N39" s="413"/>
      <c r="O39" s="19"/>
      <c r="P39" s="48"/>
      <c r="Q39" s="45"/>
    </row>
    <row r="40" spans="1:17" x14ac:dyDescent="0.25">
      <c r="A40" s="45"/>
      <c r="B40" s="19">
        <v>21</v>
      </c>
      <c r="C40" s="413" t="s">
        <v>115</v>
      </c>
      <c r="D40" s="413"/>
      <c r="E40" s="413"/>
      <c r="F40" s="413"/>
      <c r="G40" s="413"/>
      <c r="H40" s="413"/>
      <c r="I40" s="413"/>
      <c r="J40" s="413"/>
      <c r="K40" s="413"/>
      <c r="L40" s="413"/>
      <c r="M40" s="413"/>
      <c r="N40" s="413"/>
      <c r="O40" s="19"/>
      <c r="P40" s="47"/>
      <c r="Q40" s="45"/>
    </row>
    <row r="41" spans="1:17" x14ac:dyDescent="0.25">
      <c r="A41" s="45"/>
      <c r="B41" s="19">
        <v>22</v>
      </c>
      <c r="C41" s="413" t="s">
        <v>116</v>
      </c>
      <c r="D41" s="413"/>
      <c r="E41" s="413"/>
      <c r="F41" s="413"/>
      <c r="G41" s="413"/>
      <c r="H41" s="413"/>
      <c r="I41" s="413"/>
      <c r="J41" s="413"/>
      <c r="K41" s="413"/>
      <c r="L41" s="413"/>
      <c r="M41" s="413"/>
      <c r="N41" s="413"/>
      <c r="O41" s="19"/>
      <c r="P41" s="47"/>
      <c r="Q41" s="45"/>
    </row>
    <row r="42" spans="1:17" x14ac:dyDescent="0.25">
      <c r="A42" s="45"/>
      <c r="B42" s="19">
        <v>23</v>
      </c>
      <c r="C42" s="413" t="s">
        <v>117</v>
      </c>
      <c r="D42" s="413"/>
      <c r="E42" s="413"/>
      <c r="F42" s="413"/>
      <c r="G42" s="413"/>
      <c r="H42" s="413"/>
      <c r="I42" s="413"/>
      <c r="J42" s="413"/>
      <c r="K42" s="413"/>
      <c r="L42" s="413"/>
      <c r="M42" s="413"/>
      <c r="N42" s="413"/>
      <c r="O42" s="19"/>
      <c r="P42" s="47"/>
      <c r="Q42" s="45"/>
    </row>
    <row r="43" spans="1:17" x14ac:dyDescent="0.25">
      <c r="A43" s="45"/>
      <c r="B43" s="19">
        <v>24</v>
      </c>
      <c r="C43" s="413" t="s">
        <v>118</v>
      </c>
      <c r="D43" s="413"/>
      <c r="E43" s="413"/>
      <c r="F43" s="413"/>
      <c r="G43" s="413"/>
      <c r="H43" s="413"/>
      <c r="I43" s="413"/>
      <c r="J43" s="413"/>
      <c r="K43" s="413"/>
      <c r="L43" s="413"/>
      <c r="M43" s="413"/>
      <c r="N43" s="413"/>
      <c r="O43" s="19"/>
      <c r="P43" s="47"/>
      <c r="Q43" s="45"/>
    </row>
    <row r="44" spans="1:17" x14ac:dyDescent="0.25">
      <c r="A44" s="45"/>
      <c r="B44" s="19">
        <v>25</v>
      </c>
      <c r="C44" s="413" t="s">
        <v>119</v>
      </c>
      <c r="D44" s="413"/>
      <c r="E44" s="413"/>
      <c r="F44" s="413"/>
      <c r="G44" s="413"/>
      <c r="H44" s="413"/>
      <c r="I44" s="413"/>
      <c r="J44" s="413"/>
      <c r="K44" s="413"/>
      <c r="L44" s="413"/>
      <c r="M44" s="413"/>
      <c r="N44" s="413"/>
      <c r="O44" s="19"/>
      <c r="P44" s="47"/>
      <c r="Q44" s="45"/>
    </row>
    <row r="45" spans="1:17" x14ac:dyDescent="0.25">
      <c r="A45" s="45"/>
      <c r="B45" s="19">
        <v>26</v>
      </c>
      <c r="C45" s="413" t="s">
        <v>120</v>
      </c>
      <c r="D45" s="413"/>
      <c r="E45" s="413"/>
      <c r="F45" s="413"/>
      <c r="G45" s="413"/>
      <c r="H45" s="413"/>
      <c r="I45" s="413"/>
      <c r="J45" s="413"/>
      <c r="K45" s="413"/>
      <c r="L45" s="413"/>
      <c r="M45" s="413"/>
      <c r="N45" s="413"/>
      <c r="O45" s="19"/>
      <c r="P45" s="47"/>
      <c r="Q45" s="45"/>
    </row>
    <row r="46" spans="1:17" x14ac:dyDescent="0.25">
      <c r="A46" s="45"/>
      <c r="B46" s="19">
        <v>27</v>
      </c>
      <c r="C46" s="413" t="s">
        <v>121</v>
      </c>
      <c r="D46" s="413"/>
      <c r="E46" s="413"/>
      <c r="F46" s="413"/>
      <c r="G46" s="413"/>
      <c r="H46" s="413"/>
      <c r="I46" s="413"/>
      <c r="J46" s="413"/>
      <c r="K46" s="413"/>
      <c r="L46" s="413"/>
      <c r="M46" s="413"/>
      <c r="N46" s="413"/>
      <c r="O46" s="19"/>
      <c r="P46" s="47"/>
      <c r="Q46" s="45"/>
    </row>
    <row r="47" spans="1:17" x14ac:dyDescent="0.25">
      <c r="A47" s="45"/>
      <c r="B47" s="19">
        <v>28</v>
      </c>
      <c r="C47" s="413" t="s">
        <v>122</v>
      </c>
      <c r="D47" s="413"/>
      <c r="E47" s="413"/>
      <c r="F47" s="413"/>
      <c r="G47" s="413"/>
      <c r="H47" s="413"/>
      <c r="I47" s="413"/>
      <c r="J47" s="413"/>
      <c r="K47" s="413"/>
      <c r="L47" s="413"/>
      <c r="M47" s="413"/>
      <c r="N47" s="413"/>
      <c r="O47" s="19"/>
      <c r="P47" s="47"/>
      <c r="Q47" s="45"/>
    </row>
    <row r="48" spans="1:17" x14ac:dyDescent="0.25">
      <c r="A48" s="45"/>
      <c r="B48" s="19">
        <v>29</v>
      </c>
      <c r="C48" s="413" t="s">
        <v>123</v>
      </c>
      <c r="D48" s="413"/>
      <c r="E48" s="413"/>
      <c r="F48" s="413"/>
      <c r="G48" s="413"/>
      <c r="H48" s="413"/>
      <c r="I48" s="413"/>
      <c r="J48" s="413"/>
      <c r="K48" s="413"/>
      <c r="L48" s="413"/>
      <c r="M48" s="413"/>
      <c r="N48" s="413"/>
      <c r="O48" s="19"/>
      <c r="P48" s="47"/>
      <c r="Q48" s="45"/>
    </row>
    <row r="49" spans="1:17" x14ac:dyDescent="0.25">
      <c r="A49" s="45"/>
      <c r="B49" s="19">
        <v>30</v>
      </c>
      <c r="C49" s="413" t="s">
        <v>124</v>
      </c>
      <c r="D49" s="413"/>
      <c r="E49" s="413"/>
      <c r="F49" s="413"/>
      <c r="G49" s="413"/>
      <c r="H49" s="413"/>
      <c r="I49" s="413"/>
      <c r="J49" s="413"/>
      <c r="K49" s="413"/>
      <c r="L49" s="413"/>
      <c r="M49" s="413"/>
      <c r="N49" s="413"/>
      <c r="O49" s="19"/>
      <c r="P49" s="47"/>
      <c r="Q49" s="45"/>
    </row>
    <row r="50" spans="1:17" x14ac:dyDescent="0.25">
      <c r="A50" s="45"/>
      <c r="B50" s="19">
        <v>31</v>
      </c>
      <c r="C50" s="413" t="s">
        <v>125</v>
      </c>
      <c r="D50" s="413"/>
      <c r="E50" s="413"/>
      <c r="F50" s="413"/>
      <c r="G50" s="413"/>
      <c r="H50" s="413"/>
      <c r="I50" s="413"/>
      <c r="J50" s="413"/>
      <c r="K50" s="413"/>
      <c r="L50" s="413"/>
      <c r="M50" s="413"/>
      <c r="N50" s="413"/>
      <c r="O50" s="19"/>
      <c r="P50" s="47"/>
      <c r="Q50" s="45"/>
    </row>
    <row r="51" spans="1:17" x14ac:dyDescent="0.25">
      <c r="A51" s="45"/>
      <c r="B51" s="19">
        <v>32</v>
      </c>
      <c r="C51" s="413" t="s">
        <v>126</v>
      </c>
      <c r="D51" s="413"/>
      <c r="E51" s="413"/>
      <c r="F51" s="413"/>
      <c r="G51" s="413"/>
      <c r="H51" s="413"/>
      <c r="I51" s="413"/>
      <c r="J51" s="413"/>
      <c r="K51" s="413"/>
      <c r="L51" s="413"/>
      <c r="M51" s="413"/>
      <c r="N51" s="413"/>
      <c r="O51" s="19"/>
      <c r="P51" s="47"/>
      <c r="Q51" s="45"/>
    </row>
    <row r="52" spans="1:17" x14ac:dyDescent="0.25">
      <c r="A52" s="45"/>
      <c r="B52" s="19">
        <v>33</v>
      </c>
      <c r="C52" s="413" t="s">
        <v>127</v>
      </c>
      <c r="D52" s="413"/>
      <c r="E52" s="413"/>
      <c r="F52" s="413"/>
      <c r="G52" s="413"/>
      <c r="H52" s="413"/>
      <c r="I52" s="413"/>
      <c r="J52" s="413"/>
      <c r="K52" s="413"/>
      <c r="L52" s="413"/>
      <c r="M52" s="413"/>
      <c r="N52" s="413"/>
      <c r="O52" s="19"/>
      <c r="P52" s="47"/>
      <c r="Q52" s="45"/>
    </row>
    <row r="53" spans="1:17" x14ac:dyDescent="0.25">
      <c r="A53" s="45"/>
      <c r="B53" s="19">
        <v>34</v>
      </c>
      <c r="C53" s="413" t="s">
        <v>128</v>
      </c>
      <c r="D53" s="413"/>
      <c r="E53" s="413"/>
      <c r="F53" s="413"/>
      <c r="G53" s="413"/>
      <c r="H53" s="413"/>
      <c r="I53" s="413"/>
      <c r="J53" s="413"/>
      <c r="K53" s="413"/>
      <c r="L53" s="413"/>
      <c r="M53" s="413"/>
      <c r="N53" s="413"/>
      <c r="O53" s="19"/>
      <c r="P53" s="47"/>
      <c r="Q53" s="45"/>
    </row>
    <row r="54" spans="1:17" x14ac:dyDescent="0.25">
      <c r="A54" s="45"/>
      <c r="B54" s="19">
        <v>35</v>
      </c>
      <c r="C54" s="413" t="s">
        <v>129</v>
      </c>
      <c r="D54" s="413"/>
      <c r="E54" s="413"/>
      <c r="F54" s="413"/>
      <c r="G54" s="413"/>
      <c r="H54" s="413"/>
      <c r="I54" s="413"/>
      <c r="J54" s="413"/>
      <c r="K54" s="413"/>
      <c r="L54" s="413"/>
      <c r="M54" s="413"/>
      <c r="N54" s="413"/>
      <c r="O54" s="49"/>
      <c r="P54" s="47"/>
      <c r="Q54" s="45"/>
    </row>
    <row r="55" spans="1:17" x14ac:dyDescent="0.25">
      <c r="A55" s="45"/>
      <c r="B55" s="19">
        <v>36</v>
      </c>
      <c r="C55" s="413" t="s">
        <v>130</v>
      </c>
      <c r="D55" s="413"/>
      <c r="E55" s="413"/>
      <c r="F55" s="413"/>
      <c r="G55" s="413"/>
      <c r="H55" s="413"/>
      <c r="I55" s="413"/>
      <c r="J55" s="413"/>
      <c r="K55" s="413"/>
      <c r="L55" s="413"/>
      <c r="M55" s="413"/>
      <c r="N55" s="413"/>
      <c r="O55" s="49"/>
      <c r="P55" s="47"/>
      <c r="Q55" s="45"/>
    </row>
    <row r="56" spans="1:17" x14ac:dyDescent="0.25">
      <c r="A56" s="45"/>
      <c r="B56" s="19">
        <v>37</v>
      </c>
      <c r="C56" s="413" t="s">
        <v>131</v>
      </c>
      <c r="D56" s="413"/>
      <c r="E56" s="413"/>
      <c r="F56" s="413"/>
      <c r="G56" s="413"/>
      <c r="H56" s="413"/>
      <c r="I56" s="413"/>
      <c r="J56" s="413"/>
      <c r="K56" s="413"/>
      <c r="L56" s="413"/>
      <c r="M56" s="413"/>
      <c r="N56" s="413"/>
      <c r="O56" s="19"/>
      <c r="P56" s="47"/>
      <c r="Q56" s="45"/>
    </row>
    <row r="57" spans="1:17" x14ac:dyDescent="0.25">
      <c r="A57" s="45"/>
      <c r="B57" s="19">
        <v>38</v>
      </c>
      <c r="C57" s="421" t="s">
        <v>132</v>
      </c>
      <c r="D57" s="421"/>
      <c r="E57" s="421"/>
      <c r="F57" s="421"/>
      <c r="G57" s="421"/>
      <c r="H57" s="421"/>
      <c r="I57" s="421"/>
      <c r="J57" s="421"/>
      <c r="K57" s="421"/>
      <c r="L57" s="421"/>
      <c r="M57" s="421"/>
      <c r="N57" s="421"/>
      <c r="O57" s="49"/>
      <c r="P57" s="47"/>
      <c r="Q57" s="45"/>
    </row>
    <row r="58" spans="1:17" x14ac:dyDescent="0.25">
      <c r="A58" s="45"/>
      <c r="B58" s="19"/>
      <c r="C58" s="422" t="s">
        <v>133</v>
      </c>
      <c r="D58" s="422"/>
      <c r="E58" s="422"/>
      <c r="F58" s="422"/>
      <c r="G58" s="422"/>
      <c r="H58" s="422"/>
      <c r="I58" s="422"/>
      <c r="J58" s="422"/>
      <c r="K58" s="422"/>
      <c r="L58" s="422"/>
      <c r="M58" s="422"/>
      <c r="N58" s="422"/>
      <c r="O58" s="19"/>
      <c r="P58" s="47"/>
      <c r="Q58" s="45"/>
    </row>
    <row r="59" spans="1:17" x14ac:dyDescent="0.25">
      <c r="A59" s="45"/>
      <c r="B59" s="19">
        <v>41</v>
      </c>
      <c r="C59" s="413" t="s">
        <v>134</v>
      </c>
      <c r="D59" s="413"/>
      <c r="E59" s="413"/>
      <c r="F59" s="413"/>
      <c r="G59" s="413"/>
      <c r="H59" s="413"/>
      <c r="I59" s="413"/>
      <c r="J59" s="413"/>
      <c r="K59" s="413"/>
      <c r="L59" s="413"/>
      <c r="M59" s="413"/>
      <c r="N59" s="413"/>
      <c r="O59" s="49"/>
      <c r="P59" s="47"/>
      <c r="Q59" s="45"/>
    </row>
    <row r="60" spans="1:17" x14ac:dyDescent="0.25">
      <c r="A60" s="45"/>
      <c r="B60" s="19">
        <v>42</v>
      </c>
      <c r="C60" s="413" t="s">
        <v>135</v>
      </c>
      <c r="D60" s="413"/>
      <c r="E60" s="413"/>
      <c r="F60" s="413"/>
      <c r="G60" s="413"/>
      <c r="H60" s="413"/>
      <c r="I60" s="413"/>
      <c r="J60" s="413"/>
      <c r="K60" s="413"/>
      <c r="L60" s="413"/>
      <c r="M60" s="413"/>
      <c r="N60" s="413"/>
      <c r="O60" s="19"/>
      <c r="P60" s="47"/>
      <c r="Q60" s="45"/>
    </row>
    <row r="61" spans="1:17" x14ac:dyDescent="0.25">
      <c r="A61" s="45"/>
      <c r="B61" s="19">
        <v>43</v>
      </c>
      <c r="C61" s="413" t="s">
        <v>136</v>
      </c>
      <c r="D61" s="413"/>
      <c r="E61" s="413"/>
      <c r="F61" s="413"/>
      <c r="G61" s="413"/>
      <c r="H61" s="413"/>
      <c r="I61" s="413"/>
      <c r="J61" s="413"/>
      <c r="K61" s="413"/>
      <c r="L61" s="413"/>
      <c r="M61" s="413"/>
      <c r="N61" s="413"/>
      <c r="O61" s="49"/>
      <c r="P61" s="47"/>
      <c r="Q61" s="45"/>
    </row>
    <row r="62" spans="1:17" x14ac:dyDescent="0.25">
      <c r="A62" s="45"/>
      <c r="B62" s="19">
        <v>44</v>
      </c>
      <c r="C62" s="413" t="s">
        <v>137</v>
      </c>
      <c r="D62" s="413"/>
      <c r="E62" s="413"/>
      <c r="F62" s="413"/>
      <c r="G62" s="413"/>
      <c r="H62" s="413"/>
      <c r="I62" s="413"/>
      <c r="J62" s="413"/>
      <c r="K62" s="413"/>
      <c r="L62" s="413"/>
      <c r="M62" s="413"/>
      <c r="N62" s="413"/>
      <c r="O62" s="19"/>
      <c r="P62" s="47"/>
      <c r="Q62" s="45"/>
    </row>
    <row r="63" spans="1:17" x14ac:dyDescent="0.25">
      <c r="A63" s="45"/>
      <c r="B63" s="19"/>
      <c r="C63" s="422" t="s">
        <v>138</v>
      </c>
      <c r="D63" s="422"/>
      <c r="E63" s="422"/>
      <c r="F63" s="422"/>
      <c r="G63" s="422"/>
      <c r="H63" s="422"/>
      <c r="I63" s="422"/>
      <c r="J63" s="422"/>
      <c r="K63" s="422"/>
      <c r="L63" s="422"/>
      <c r="M63" s="422"/>
      <c r="N63" s="422"/>
      <c r="O63" s="49"/>
      <c r="P63" s="47"/>
      <c r="Q63" s="45"/>
    </row>
    <row r="64" spans="1:17" x14ac:dyDescent="0.25">
      <c r="A64" s="45"/>
      <c r="B64" s="19">
        <v>45</v>
      </c>
      <c r="C64" s="413" t="s">
        <v>139</v>
      </c>
      <c r="D64" s="413" t="s">
        <v>140</v>
      </c>
      <c r="E64" s="413" t="s">
        <v>140</v>
      </c>
      <c r="F64" s="413" t="s">
        <v>140</v>
      </c>
      <c r="G64" s="413" t="s">
        <v>140</v>
      </c>
      <c r="H64" s="413" t="s">
        <v>140</v>
      </c>
      <c r="I64" s="413" t="s">
        <v>140</v>
      </c>
      <c r="J64" s="413" t="s">
        <v>140</v>
      </c>
      <c r="K64" s="413" t="s">
        <v>140</v>
      </c>
      <c r="L64" s="413" t="s">
        <v>140</v>
      </c>
      <c r="M64" s="413" t="s">
        <v>140</v>
      </c>
      <c r="N64" s="413" t="s">
        <v>140</v>
      </c>
      <c r="O64" s="19"/>
      <c r="P64" s="47"/>
      <c r="Q64" s="45"/>
    </row>
    <row r="65" spans="1:17" x14ac:dyDescent="0.25">
      <c r="A65" s="45"/>
      <c r="B65" s="19">
        <v>46</v>
      </c>
      <c r="C65" s="413" t="s">
        <v>141</v>
      </c>
      <c r="D65" s="413" t="s">
        <v>141</v>
      </c>
      <c r="E65" s="413" t="s">
        <v>141</v>
      </c>
      <c r="F65" s="413" t="s">
        <v>141</v>
      </c>
      <c r="G65" s="413" t="s">
        <v>141</v>
      </c>
      <c r="H65" s="413" t="s">
        <v>141</v>
      </c>
      <c r="I65" s="413" t="s">
        <v>141</v>
      </c>
      <c r="J65" s="413" t="s">
        <v>141</v>
      </c>
      <c r="K65" s="413" t="s">
        <v>141</v>
      </c>
      <c r="L65" s="413" t="s">
        <v>141</v>
      </c>
      <c r="M65" s="413" t="s">
        <v>141</v>
      </c>
      <c r="N65" s="413" t="s">
        <v>141</v>
      </c>
      <c r="O65" s="49"/>
      <c r="P65" s="47"/>
      <c r="Q65" s="45"/>
    </row>
    <row r="66" spans="1:17" x14ac:dyDescent="0.25">
      <c r="A66" s="45"/>
      <c r="B66" s="19">
        <v>47</v>
      </c>
      <c r="C66" s="413" t="s">
        <v>142</v>
      </c>
      <c r="D66" s="413" t="s">
        <v>142</v>
      </c>
      <c r="E66" s="413" t="s">
        <v>142</v>
      </c>
      <c r="F66" s="413" t="s">
        <v>142</v>
      </c>
      <c r="G66" s="413" t="s">
        <v>142</v>
      </c>
      <c r="H66" s="413" t="s">
        <v>142</v>
      </c>
      <c r="I66" s="413" t="s">
        <v>142</v>
      </c>
      <c r="J66" s="413" t="s">
        <v>142</v>
      </c>
      <c r="K66" s="413" t="s">
        <v>142</v>
      </c>
      <c r="L66" s="413" t="s">
        <v>142</v>
      </c>
      <c r="M66" s="413" t="s">
        <v>142</v>
      </c>
      <c r="N66" s="413" t="s">
        <v>142</v>
      </c>
      <c r="O66" s="19"/>
      <c r="P66" s="47"/>
      <c r="Q66" s="45"/>
    </row>
    <row r="67" spans="1:17" x14ac:dyDescent="0.25">
      <c r="A67" s="45"/>
      <c r="B67" s="19"/>
      <c r="C67" s="422" t="s">
        <v>143</v>
      </c>
      <c r="D67" s="422"/>
      <c r="E67" s="422"/>
      <c r="F67" s="422"/>
      <c r="G67" s="422"/>
      <c r="H67" s="422"/>
      <c r="I67" s="422"/>
      <c r="J67" s="422"/>
      <c r="K67" s="422"/>
      <c r="L67" s="422"/>
      <c r="M67" s="422"/>
      <c r="N67" s="422"/>
      <c r="O67" s="49"/>
      <c r="P67" s="47"/>
      <c r="Q67" s="45"/>
    </row>
    <row r="68" spans="1:17" x14ac:dyDescent="0.25">
      <c r="A68" s="45"/>
      <c r="B68" s="19">
        <v>48</v>
      </c>
      <c r="C68" s="413" t="s">
        <v>144</v>
      </c>
      <c r="D68" s="413"/>
      <c r="E68" s="413"/>
      <c r="F68" s="413"/>
      <c r="G68" s="413"/>
      <c r="H68" s="413"/>
      <c r="I68" s="413"/>
      <c r="J68" s="413"/>
      <c r="K68" s="413"/>
      <c r="L68" s="413"/>
      <c r="M68" s="413"/>
      <c r="N68" s="413"/>
      <c r="O68" s="19"/>
      <c r="P68" s="47"/>
      <c r="Q68" s="45"/>
    </row>
    <row r="69" spans="1:17" x14ac:dyDescent="0.25">
      <c r="A69" s="45"/>
      <c r="B69" s="19">
        <v>49</v>
      </c>
      <c r="C69" s="413" t="s">
        <v>145</v>
      </c>
      <c r="D69" s="413"/>
      <c r="E69" s="413"/>
      <c r="F69" s="413"/>
      <c r="G69" s="413"/>
      <c r="H69" s="413"/>
      <c r="I69" s="413"/>
      <c r="J69" s="413"/>
      <c r="K69" s="413"/>
      <c r="L69" s="413"/>
      <c r="M69" s="413"/>
      <c r="N69" s="413"/>
      <c r="O69" s="49"/>
      <c r="P69" s="47"/>
      <c r="Q69" s="45"/>
    </row>
    <row r="70" spans="1:17" ht="45" x14ac:dyDescent="0.25">
      <c r="C70" s="426" t="s">
        <v>146</v>
      </c>
      <c r="D70" s="426"/>
      <c r="E70" s="426"/>
      <c r="F70" s="426"/>
      <c r="G70" s="426"/>
      <c r="H70" s="426"/>
      <c r="I70" s="426" t="s">
        <v>147</v>
      </c>
      <c r="J70" s="426"/>
      <c r="K70" s="426" t="s">
        <v>148</v>
      </c>
      <c r="L70" s="426"/>
      <c r="M70" s="426"/>
      <c r="N70" s="50" t="s">
        <v>149</v>
      </c>
    </row>
    <row r="71" spans="1:17" x14ac:dyDescent="0.25">
      <c r="B71" s="19">
        <v>50</v>
      </c>
      <c r="C71" s="423" t="s">
        <v>150</v>
      </c>
      <c r="D71" s="424"/>
      <c r="E71" s="424"/>
      <c r="F71" s="424"/>
      <c r="G71" s="424"/>
      <c r="H71" s="425"/>
      <c r="I71" s="322"/>
      <c r="J71" s="322"/>
      <c r="K71" s="322">
        <v>0</v>
      </c>
      <c r="L71" s="322"/>
      <c r="M71" s="322"/>
      <c r="N71" s="51" t="e">
        <f>K71/I71</f>
        <v>#DIV/0!</v>
      </c>
    </row>
  </sheetData>
  <mergeCells count="78">
    <mergeCell ref="C71:H71"/>
    <mergeCell ref="I71:J71"/>
    <mergeCell ref="K71:M71"/>
    <mergeCell ref="C62:N62"/>
    <mergeCell ref="C63:N63"/>
    <mergeCell ref="C64:N64"/>
    <mergeCell ref="C65:N65"/>
    <mergeCell ref="C66:N66"/>
    <mergeCell ref="C67:N67"/>
    <mergeCell ref="C68:N68"/>
    <mergeCell ref="C69:N69"/>
    <mergeCell ref="C70:H70"/>
    <mergeCell ref="I70:J70"/>
    <mergeCell ref="K70:M70"/>
    <mergeCell ref="C61:N61"/>
    <mergeCell ref="C52:N52"/>
    <mergeCell ref="C53:N53"/>
    <mergeCell ref="C54:N54"/>
    <mergeCell ref="C55:N55"/>
    <mergeCell ref="C56:N56"/>
    <mergeCell ref="C57:N57"/>
    <mergeCell ref="C58:N58"/>
    <mergeCell ref="C59:N59"/>
    <mergeCell ref="C60:N60"/>
    <mergeCell ref="C51:N51"/>
    <mergeCell ref="C40:N40"/>
    <mergeCell ref="C41:N41"/>
    <mergeCell ref="C42:N42"/>
    <mergeCell ref="C43:N43"/>
    <mergeCell ref="C44:N44"/>
    <mergeCell ref="C45:N45"/>
    <mergeCell ref="C46:N46"/>
    <mergeCell ref="C47:N47"/>
    <mergeCell ref="C48:N48"/>
    <mergeCell ref="C49:N49"/>
    <mergeCell ref="C50:N50"/>
    <mergeCell ref="C39:N39"/>
    <mergeCell ref="C31:N31"/>
    <mergeCell ref="C32:N32"/>
    <mergeCell ref="C33:N33"/>
    <mergeCell ref="C34:N34"/>
    <mergeCell ref="C35:N35"/>
    <mergeCell ref="C36:N36"/>
    <mergeCell ref="C37:N37"/>
    <mergeCell ref="C38:N38"/>
    <mergeCell ref="C30:N30"/>
    <mergeCell ref="B21:F21"/>
    <mergeCell ref="G21:P21"/>
    <mergeCell ref="B23:B24"/>
    <mergeCell ref="C23:N23"/>
    <mergeCell ref="O23:O24"/>
    <mergeCell ref="P23:P24"/>
    <mergeCell ref="C24:N24"/>
    <mergeCell ref="C25:N25"/>
    <mergeCell ref="C26:N26"/>
    <mergeCell ref="C27:N27"/>
    <mergeCell ref="C28:N28"/>
    <mergeCell ref="C29:N29"/>
    <mergeCell ref="B20:F20"/>
    <mergeCell ref="G20:P20"/>
    <mergeCell ref="B13:C13"/>
    <mergeCell ref="D13:P13"/>
    <mergeCell ref="B14:C14"/>
    <mergeCell ref="D14:P14"/>
    <mergeCell ref="B15:C15"/>
    <mergeCell ref="D15:P15"/>
    <mergeCell ref="B16:C16"/>
    <mergeCell ref="D16:P16"/>
    <mergeCell ref="B18:P18"/>
    <mergeCell ref="B19:F19"/>
    <mergeCell ref="G19:P19"/>
    <mergeCell ref="B12:C12"/>
    <mergeCell ref="D12:P12"/>
    <mergeCell ref="B2:C9"/>
    <mergeCell ref="D2:N5"/>
    <mergeCell ref="O2:P9"/>
    <mergeCell ref="D6:N9"/>
    <mergeCell ref="B11:P11"/>
  </mergeCells>
  <dataValidations disablePrompts="1" count="1">
    <dataValidation type="list" allowBlank="1" showInputMessage="1" showErrorMessage="1" sqref="D12:P12" xr:uid="{00000000-0002-0000-0200-000000000000}">
      <formula1>$R$4:$R$6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6"/>
  <sheetViews>
    <sheetView topLeftCell="A10" workbookViewId="0">
      <selection activeCell="C110" sqref="C110"/>
    </sheetView>
  </sheetViews>
  <sheetFormatPr baseColWidth="10" defaultRowHeight="15" x14ac:dyDescent="0.25"/>
  <cols>
    <col min="2" max="2" width="28.28515625" customWidth="1"/>
    <col min="3" max="3" width="41.5703125" style="43" customWidth="1"/>
    <col min="4" max="4" width="35.5703125" customWidth="1"/>
  </cols>
  <sheetData>
    <row r="1" spans="1:7" ht="15.75" thickBot="1" x14ac:dyDescent="0.3">
      <c r="B1" s="42"/>
      <c r="C1" s="42"/>
    </row>
    <row r="2" spans="1:7" x14ac:dyDescent="0.25">
      <c r="B2" s="431" t="s">
        <v>1</v>
      </c>
      <c r="C2" s="389" t="s">
        <v>151</v>
      </c>
      <c r="D2" s="390"/>
      <c r="E2" s="36"/>
      <c r="F2" s="37"/>
      <c r="G2" s="38"/>
    </row>
    <row r="3" spans="1:7" x14ac:dyDescent="0.25">
      <c r="B3" s="432"/>
      <c r="C3" s="391"/>
      <c r="D3" s="392"/>
      <c r="E3" s="39"/>
      <c r="G3" s="40"/>
    </row>
    <row r="4" spans="1:7" x14ac:dyDescent="0.25">
      <c r="B4" s="432"/>
      <c r="C4" s="391"/>
      <c r="D4" s="392"/>
      <c r="E4" s="39"/>
      <c r="G4" s="40"/>
    </row>
    <row r="5" spans="1:7" x14ac:dyDescent="0.25">
      <c r="B5" s="432"/>
      <c r="C5" s="434"/>
      <c r="D5" s="435"/>
      <c r="E5" s="39"/>
      <c r="G5" s="40"/>
    </row>
    <row r="6" spans="1:7" x14ac:dyDescent="0.25">
      <c r="B6" s="432"/>
      <c r="C6" s="436" t="str">
        <f>PORTADA!D10</f>
        <v>FUNDACIÓN GILERTO ALZATE AVENDAÑO</v>
      </c>
      <c r="D6" s="437"/>
      <c r="E6" s="39"/>
      <c r="G6" s="40"/>
    </row>
    <row r="7" spans="1:7" x14ac:dyDescent="0.25">
      <c r="B7" s="432"/>
      <c r="C7" s="438"/>
      <c r="D7" s="439"/>
      <c r="E7" s="39"/>
      <c r="G7" s="40"/>
    </row>
    <row r="8" spans="1:7" x14ac:dyDescent="0.25">
      <c r="B8" s="432"/>
      <c r="C8" s="438"/>
      <c r="D8" s="439"/>
      <c r="E8" s="39"/>
      <c r="G8" s="40"/>
    </row>
    <row r="9" spans="1:7" ht="15.75" thickBot="1" x14ac:dyDescent="0.3">
      <c r="B9" s="433"/>
      <c r="C9" s="440"/>
      <c r="D9" s="441"/>
      <c r="E9" s="53"/>
      <c r="F9" s="54"/>
      <c r="G9" s="55"/>
    </row>
    <row r="10" spans="1:7" ht="15.75" thickBot="1" x14ac:dyDescent="0.3">
      <c r="B10" s="42"/>
      <c r="C10" s="42"/>
    </row>
    <row r="11" spans="1:7" ht="15.75" thickBot="1" x14ac:dyDescent="0.3">
      <c r="B11" s="56" t="s">
        <v>152</v>
      </c>
      <c r="C11" s="57" t="s">
        <v>153</v>
      </c>
      <c r="D11" s="58" t="s">
        <v>154</v>
      </c>
    </row>
    <row r="12" spans="1:7" ht="15.75" x14ac:dyDescent="0.25">
      <c r="A12" s="59"/>
      <c r="B12" s="442" t="s">
        <v>155</v>
      </c>
      <c r="C12" s="63" t="s">
        <v>156</v>
      </c>
      <c r="D12" s="444"/>
      <c r="E12" s="59"/>
      <c r="F12" s="59"/>
      <c r="G12" s="59"/>
    </row>
    <row r="13" spans="1:7" ht="31.5" x14ac:dyDescent="0.25">
      <c r="A13" s="59"/>
      <c r="B13" s="442"/>
      <c r="C13" s="64" t="s">
        <v>157</v>
      </c>
      <c r="D13" s="444"/>
      <c r="E13" s="59"/>
      <c r="F13" s="59"/>
      <c r="G13" s="59"/>
    </row>
    <row r="14" spans="1:7" ht="31.5" x14ac:dyDescent="0.25">
      <c r="A14" s="59"/>
      <c r="B14" s="442"/>
      <c r="C14" s="64" t="s">
        <v>158</v>
      </c>
      <c r="D14" s="444"/>
      <c r="E14" s="59"/>
      <c r="F14" s="59"/>
      <c r="G14" s="59"/>
    </row>
    <row r="15" spans="1:7" ht="15.75" x14ac:dyDescent="0.25">
      <c r="A15" s="59"/>
      <c r="B15" s="442"/>
      <c r="C15" s="63" t="s">
        <v>159</v>
      </c>
      <c r="D15" s="444"/>
      <c r="E15" s="59"/>
      <c r="F15" s="59"/>
      <c r="G15" s="59"/>
    </row>
    <row r="16" spans="1:7" ht="15.75" x14ac:dyDescent="0.25">
      <c r="A16" s="59"/>
      <c r="B16" s="442"/>
      <c r="C16" s="65" t="s">
        <v>160</v>
      </c>
      <c r="D16" s="444"/>
      <c r="E16" s="59"/>
      <c r="F16" s="59"/>
      <c r="G16" s="59"/>
    </row>
    <row r="17" spans="1:7" ht="32.25" thickBot="1" x14ac:dyDescent="0.3">
      <c r="A17" s="59"/>
      <c r="B17" s="443"/>
      <c r="C17" s="66" t="s">
        <v>161</v>
      </c>
      <c r="D17" s="445"/>
      <c r="E17" s="59"/>
      <c r="F17" s="59"/>
      <c r="G17" s="59"/>
    </row>
    <row r="18" spans="1:7" ht="15.75" x14ac:dyDescent="0.25">
      <c r="A18" s="59"/>
      <c r="B18" s="427" t="s">
        <v>162</v>
      </c>
      <c r="C18" s="67" t="s">
        <v>163</v>
      </c>
      <c r="D18" s="429"/>
      <c r="E18" s="59"/>
      <c r="F18" s="59"/>
      <c r="G18" s="59"/>
    </row>
    <row r="19" spans="1:7" ht="16.5" thickBot="1" x14ac:dyDescent="0.3">
      <c r="A19" s="59"/>
      <c r="B19" s="428"/>
      <c r="C19" s="68" t="s">
        <v>164</v>
      </c>
      <c r="D19" s="430"/>
      <c r="E19" s="59"/>
      <c r="F19" s="59"/>
      <c r="G19" s="59"/>
    </row>
    <row r="20" spans="1:7" ht="15.75" x14ac:dyDescent="0.25">
      <c r="A20" s="59"/>
      <c r="B20" s="446" t="s">
        <v>165</v>
      </c>
      <c r="C20" s="69" t="s">
        <v>166</v>
      </c>
      <c r="D20" s="448"/>
      <c r="E20" s="59"/>
      <c r="F20" s="59"/>
      <c r="G20" s="59"/>
    </row>
    <row r="21" spans="1:7" ht="16.5" thickBot="1" x14ac:dyDescent="0.3">
      <c r="A21" s="59"/>
      <c r="B21" s="447"/>
      <c r="C21" s="70" t="s">
        <v>167</v>
      </c>
      <c r="D21" s="449"/>
      <c r="E21" s="59"/>
      <c r="F21" s="59"/>
      <c r="G21" s="59"/>
    </row>
    <row r="22" spans="1:7" ht="15.75" x14ac:dyDescent="0.25">
      <c r="A22" s="59"/>
      <c r="B22" s="450" t="s">
        <v>168</v>
      </c>
      <c r="C22" s="69" t="s">
        <v>166</v>
      </c>
      <c r="D22" s="448"/>
      <c r="E22" s="59"/>
      <c r="F22" s="59"/>
      <c r="G22" s="59"/>
    </row>
    <row r="23" spans="1:7" ht="16.5" thickBot="1" x14ac:dyDescent="0.3">
      <c r="A23" s="59"/>
      <c r="B23" s="447"/>
      <c r="C23" s="70" t="s">
        <v>167</v>
      </c>
      <c r="D23" s="451"/>
      <c r="E23" s="59"/>
      <c r="F23" s="59"/>
      <c r="G23" s="59"/>
    </row>
    <row r="24" spans="1:7" ht="15.75" x14ac:dyDescent="0.25">
      <c r="A24" s="59"/>
      <c r="B24" s="452" t="s">
        <v>169</v>
      </c>
      <c r="C24" s="69" t="s">
        <v>166</v>
      </c>
      <c r="D24" s="430"/>
      <c r="E24" s="59"/>
      <c r="F24" s="59"/>
      <c r="G24" s="59"/>
    </row>
    <row r="25" spans="1:7" ht="16.5" thickBot="1" x14ac:dyDescent="0.3">
      <c r="A25" s="59"/>
      <c r="B25" s="452"/>
      <c r="C25" s="70" t="s">
        <v>167</v>
      </c>
      <c r="D25" s="445"/>
      <c r="E25" s="59"/>
      <c r="F25" s="59"/>
      <c r="G25" s="59"/>
    </row>
    <row r="26" spans="1:7" ht="15.75" x14ac:dyDescent="0.25">
      <c r="A26" s="59"/>
      <c r="B26" s="453" t="s">
        <v>170</v>
      </c>
      <c r="C26" s="67" t="s">
        <v>27</v>
      </c>
      <c r="D26" s="454"/>
      <c r="E26" s="59"/>
      <c r="F26" s="59"/>
      <c r="G26" s="59"/>
    </row>
    <row r="27" spans="1:7" ht="31.5" x14ac:dyDescent="0.25">
      <c r="A27" s="59"/>
      <c r="B27" s="442"/>
      <c r="C27" s="64" t="s">
        <v>171</v>
      </c>
      <c r="D27" s="444"/>
      <c r="E27" s="59"/>
      <c r="F27" s="59"/>
      <c r="G27" s="59"/>
    </row>
    <row r="28" spans="1:7" ht="32.25" thickBot="1" x14ac:dyDescent="0.3">
      <c r="A28" s="59"/>
      <c r="B28" s="443"/>
      <c r="C28" s="60" t="s">
        <v>172</v>
      </c>
      <c r="D28" s="445"/>
      <c r="E28" s="59"/>
      <c r="F28" s="59"/>
      <c r="G28" s="59"/>
    </row>
    <row r="29" spans="1:7" ht="47.25" x14ac:dyDescent="0.25">
      <c r="A29" s="59"/>
      <c r="B29" s="453" t="s">
        <v>173</v>
      </c>
      <c r="C29" s="67" t="s">
        <v>174</v>
      </c>
      <c r="D29" s="454"/>
      <c r="E29" s="59"/>
      <c r="F29" s="59"/>
      <c r="G29" s="59"/>
    </row>
    <row r="30" spans="1:7" ht="31.5" x14ac:dyDescent="0.25">
      <c r="A30" s="59"/>
      <c r="B30" s="442"/>
      <c r="C30" s="64" t="s">
        <v>175</v>
      </c>
      <c r="D30" s="444"/>
      <c r="E30" s="59"/>
      <c r="F30" s="59"/>
      <c r="G30" s="59"/>
    </row>
    <row r="31" spans="1:7" ht="31.5" x14ac:dyDescent="0.25">
      <c r="A31" s="59"/>
      <c r="B31" s="442"/>
      <c r="C31" s="64" t="s">
        <v>176</v>
      </c>
      <c r="D31" s="444"/>
      <c r="E31" s="59"/>
      <c r="F31" s="59"/>
      <c r="G31" s="59"/>
    </row>
    <row r="32" spans="1:7" ht="31.5" x14ac:dyDescent="0.25">
      <c r="A32" s="59"/>
      <c r="B32" s="442"/>
      <c r="C32" s="64" t="s">
        <v>177</v>
      </c>
      <c r="D32" s="444"/>
      <c r="E32" s="59"/>
      <c r="F32" s="59"/>
      <c r="G32" s="59"/>
    </row>
    <row r="33" spans="1:7" ht="47.25" x14ac:dyDescent="0.25">
      <c r="A33" s="59"/>
      <c r="B33" s="442"/>
      <c r="C33" s="64" t="s">
        <v>178</v>
      </c>
      <c r="D33" s="444"/>
      <c r="E33" s="59"/>
      <c r="F33" s="59"/>
      <c r="G33" s="59"/>
    </row>
    <row r="34" spans="1:7" ht="15.75" x14ac:dyDescent="0.25">
      <c r="A34" s="59"/>
      <c r="B34" s="442"/>
      <c r="C34" s="64" t="s">
        <v>179</v>
      </c>
      <c r="D34" s="444"/>
      <c r="E34" s="59"/>
      <c r="F34" s="59"/>
      <c r="G34" s="59"/>
    </row>
    <row r="35" spans="1:7" ht="32.25" thickBot="1" x14ac:dyDescent="0.3">
      <c r="A35" s="59"/>
      <c r="B35" s="443"/>
      <c r="C35" s="60" t="s">
        <v>180</v>
      </c>
      <c r="D35" s="445"/>
      <c r="E35" s="59"/>
      <c r="F35" s="59"/>
      <c r="G35" s="59"/>
    </row>
    <row r="36" spans="1:7" ht="15.75" x14ac:dyDescent="0.25">
      <c r="A36" s="59"/>
      <c r="B36" s="427" t="s">
        <v>181</v>
      </c>
      <c r="C36" s="67" t="s">
        <v>19</v>
      </c>
      <c r="D36" s="454"/>
      <c r="E36" s="59"/>
      <c r="F36" s="59"/>
      <c r="G36" s="59"/>
    </row>
    <row r="37" spans="1:7" ht="15.75" x14ac:dyDescent="0.25">
      <c r="A37" s="59"/>
      <c r="B37" s="455"/>
      <c r="C37" s="64" t="s">
        <v>182</v>
      </c>
      <c r="D37" s="444"/>
      <c r="E37" s="59"/>
      <c r="F37" s="59"/>
      <c r="G37" s="59"/>
    </row>
    <row r="38" spans="1:7" ht="15.75" x14ac:dyDescent="0.25">
      <c r="A38" s="59"/>
      <c r="B38" s="455"/>
      <c r="C38" s="64" t="s">
        <v>183</v>
      </c>
      <c r="D38" s="444"/>
      <c r="E38" s="59"/>
      <c r="F38" s="59"/>
      <c r="G38" s="59"/>
    </row>
    <row r="39" spans="1:7" ht="15.75" x14ac:dyDescent="0.25">
      <c r="A39" s="59"/>
      <c r="B39" s="455"/>
      <c r="C39" s="64" t="s">
        <v>184</v>
      </c>
      <c r="D39" s="458"/>
      <c r="E39" s="59"/>
      <c r="F39" s="59"/>
      <c r="G39" s="59"/>
    </row>
    <row r="40" spans="1:7" ht="16.5" thickBot="1" x14ac:dyDescent="0.3">
      <c r="A40" s="59"/>
      <c r="B40" s="456"/>
      <c r="C40" s="60" t="s">
        <v>185</v>
      </c>
      <c r="D40" s="60"/>
      <c r="E40" s="59"/>
      <c r="F40" s="59"/>
      <c r="G40" s="59"/>
    </row>
    <row r="41" spans="1:7" ht="31.5" x14ac:dyDescent="0.25">
      <c r="A41" s="59"/>
      <c r="B41" s="453" t="s">
        <v>186</v>
      </c>
      <c r="C41" s="67" t="s">
        <v>187</v>
      </c>
      <c r="D41" s="454"/>
      <c r="E41" s="59"/>
      <c r="F41" s="59"/>
      <c r="G41" s="59"/>
    </row>
    <row r="42" spans="1:7" ht="31.5" x14ac:dyDescent="0.25">
      <c r="A42" s="59"/>
      <c r="B42" s="442"/>
      <c r="C42" s="63" t="s">
        <v>188</v>
      </c>
      <c r="D42" s="444"/>
      <c r="E42" s="59"/>
      <c r="F42" s="59"/>
      <c r="G42" s="59"/>
    </row>
    <row r="43" spans="1:7" ht="15.75" x14ac:dyDescent="0.25">
      <c r="A43" s="59"/>
      <c r="B43" s="442"/>
      <c r="C43" s="63" t="s">
        <v>189</v>
      </c>
      <c r="D43" s="444"/>
      <c r="E43" s="59"/>
      <c r="F43" s="59"/>
      <c r="G43" s="59"/>
    </row>
    <row r="44" spans="1:7" ht="15.75" x14ac:dyDescent="0.25">
      <c r="A44" s="59"/>
      <c r="B44" s="442"/>
      <c r="C44" s="64" t="s">
        <v>190</v>
      </c>
      <c r="D44" s="444"/>
      <c r="E44" s="59"/>
      <c r="F44" s="59"/>
      <c r="G44" s="59"/>
    </row>
    <row r="45" spans="1:7" ht="15.75" x14ac:dyDescent="0.25">
      <c r="A45" s="59"/>
      <c r="B45" s="442"/>
      <c r="C45" s="64" t="s">
        <v>191</v>
      </c>
      <c r="D45" s="444"/>
      <c r="E45" s="59"/>
      <c r="F45" s="59"/>
      <c r="G45" s="59"/>
    </row>
    <row r="46" spans="1:7" ht="15.75" x14ac:dyDescent="0.25">
      <c r="A46" s="59"/>
      <c r="B46" s="442"/>
      <c r="C46" s="64" t="s">
        <v>192</v>
      </c>
      <c r="D46" s="444"/>
      <c r="E46" s="59"/>
      <c r="F46" s="59"/>
      <c r="G46" s="59"/>
    </row>
    <row r="47" spans="1:7" ht="15.75" x14ac:dyDescent="0.25">
      <c r="A47" s="59"/>
      <c r="B47" s="442"/>
      <c r="C47" s="63" t="s">
        <v>193</v>
      </c>
      <c r="D47" s="444"/>
      <c r="E47" s="59"/>
      <c r="F47" s="59"/>
      <c r="G47" s="59"/>
    </row>
    <row r="48" spans="1:7" ht="15.75" x14ac:dyDescent="0.25">
      <c r="A48" s="59"/>
      <c r="B48" s="442"/>
      <c r="C48" s="63" t="s">
        <v>159</v>
      </c>
      <c r="D48" s="444"/>
      <c r="E48" s="59"/>
      <c r="F48" s="59"/>
      <c r="G48" s="59"/>
    </row>
    <row r="49" spans="1:7" ht="31.5" x14ac:dyDescent="0.25">
      <c r="A49" s="59"/>
      <c r="B49" s="442"/>
      <c r="C49" s="64" t="s">
        <v>194</v>
      </c>
      <c r="D49" s="444"/>
      <c r="E49" s="59"/>
      <c r="F49" s="59"/>
      <c r="G49" s="59"/>
    </row>
    <row r="50" spans="1:7" ht="15.75" x14ac:dyDescent="0.25">
      <c r="A50" s="59"/>
      <c r="B50" s="442"/>
      <c r="C50" s="63" t="s">
        <v>15</v>
      </c>
      <c r="D50" s="444"/>
      <c r="E50" s="59"/>
      <c r="F50" s="59"/>
      <c r="G50" s="59"/>
    </row>
    <row r="51" spans="1:7" ht="15.75" x14ac:dyDescent="0.25">
      <c r="A51" s="59"/>
      <c r="B51" s="442"/>
      <c r="C51" s="63" t="s">
        <v>17</v>
      </c>
      <c r="D51" s="444"/>
      <c r="E51" s="59"/>
      <c r="F51" s="59"/>
      <c r="G51" s="59"/>
    </row>
    <row r="52" spans="1:7" ht="15.75" x14ac:dyDescent="0.25">
      <c r="A52" s="59"/>
      <c r="B52" s="442"/>
      <c r="C52" s="63" t="s">
        <v>19</v>
      </c>
      <c r="D52" s="444"/>
      <c r="E52" s="59"/>
      <c r="F52" s="59"/>
      <c r="G52" s="59"/>
    </row>
    <row r="53" spans="1:7" ht="15.75" x14ac:dyDescent="0.25">
      <c r="A53" s="59"/>
      <c r="B53" s="442"/>
      <c r="C53" s="63" t="s">
        <v>21</v>
      </c>
      <c r="D53" s="444"/>
      <c r="E53" s="59"/>
      <c r="F53" s="59"/>
      <c r="G53" s="59"/>
    </row>
    <row r="54" spans="1:7" ht="31.5" x14ac:dyDescent="0.25">
      <c r="A54" s="59"/>
      <c r="B54" s="442"/>
      <c r="C54" s="64" t="s">
        <v>195</v>
      </c>
      <c r="D54" s="444"/>
      <c r="E54" s="59"/>
      <c r="F54" s="59"/>
      <c r="G54" s="59"/>
    </row>
    <row r="55" spans="1:7" ht="31.5" x14ac:dyDescent="0.25">
      <c r="A55" s="59"/>
      <c r="B55" s="442"/>
      <c r="C55" s="64" t="s">
        <v>196</v>
      </c>
      <c r="D55" s="444"/>
      <c r="E55" s="59"/>
      <c r="F55" s="59"/>
      <c r="G55" s="59"/>
    </row>
    <row r="56" spans="1:7" ht="15.75" x14ac:dyDescent="0.25">
      <c r="A56" s="59"/>
      <c r="B56" s="442"/>
      <c r="C56" s="64" t="s">
        <v>197</v>
      </c>
      <c r="D56" s="444"/>
      <c r="E56" s="59"/>
      <c r="F56" s="59"/>
      <c r="G56" s="59"/>
    </row>
    <row r="57" spans="1:7" ht="15.75" x14ac:dyDescent="0.25">
      <c r="A57" s="59"/>
      <c r="B57" s="442"/>
      <c r="C57" s="64" t="s">
        <v>198</v>
      </c>
      <c r="D57" s="444"/>
      <c r="E57" s="59"/>
      <c r="F57" s="59"/>
      <c r="G57" s="59"/>
    </row>
    <row r="58" spans="1:7" ht="31.5" x14ac:dyDescent="0.25">
      <c r="A58" s="59"/>
      <c r="B58" s="442"/>
      <c r="C58" s="64" t="s">
        <v>199</v>
      </c>
      <c r="D58" s="444"/>
      <c r="E58" s="59"/>
      <c r="F58" s="59"/>
      <c r="G58" s="59"/>
    </row>
    <row r="59" spans="1:7" ht="31.5" x14ac:dyDescent="0.25">
      <c r="A59" s="59"/>
      <c r="B59" s="442"/>
      <c r="C59" s="64" t="s">
        <v>200</v>
      </c>
      <c r="D59" s="444"/>
      <c r="E59" s="59"/>
      <c r="F59" s="59"/>
      <c r="G59" s="59"/>
    </row>
    <row r="60" spans="1:7" ht="15.75" x14ac:dyDescent="0.25">
      <c r="A60" s="59"/>
      <c r="B60" s="442"/>
      <c r="C60" s="64" t="s">
        <v>201</v>
      </c>
      <c r="D60" s="444"/>
      <c r="E60" s="59"/>
      <c r="F60" s="59"/>
      <c r="G60" s="59"/>
    </row>
    <row r="61" spans="1:7" ht="15.75" x14ac:dyDescent="0.25">
      <c r="A61" s="59"/>
      <c r="B61" s="442"/>
      <c r="C61" s="64" t="s">
        <v>202</v>
      </c>
      <c r="D61" s="444"/>
      <c r="E61" s="59"/>
      <c r="F61" s="59"/>
      <c r="G61" s="59"/>
    </row>
    <row r="62" spans="1:7" ht="15.75" x14ac:dyDescent="0.25">
      <c r="A62" s="59"/>
      <c r="B62" s="442"/>
      <c r="C62" s="64" t="s">
        <v>203</v>
      </c>
      <c r="D62" s="444"/>
      <c r="E62" s="59"/>
      <c r="F62" s="59"/>
      <c r="G62" s="59"/>
    </row>
    <row r="63" spans="1:7" ht="15.75" x14ac:dyDescent="0.25">
      <c r="A63" s="59"/>
      <c r="B63" s="442"/>
      <c r="C63" s="64" t="s">
        <v>204</v>
      </c>
      <c r="D63" s="444"/>
      <c r="E63" s="59"/>
      <c r="F63" s="59"/>
      <c r="G63" s="59"/>
    </row>
    <row r="64" spans="1:7" ht="15.75" x14ac:dyDescent="0.25">
      <c r="A64" s="59"/>
      <c r="B64" s="442"/>
      <c r="C64" s="64" t="s">
        <v>205</v>
      </c>
      <c r="D64" s="444"/>
      <c r="E64" s="59"/>
      <c r="F64" s="59"/>
      <c r="G64" s="59"/>
    </row>
    <row r="65" spans="1:7" ht="15.75" x14ac:dyDescent="0.25">
      <c r="A65" s="59"/>
      <c r="B65" s="442"/>
      <c r="C65" s="64" t="s">
        <v>206</v>
      </c>
      <c r="D65" s="444"/>
      <c r="E65" s="59"/>
      <c r="F65" s="59"/>
      <c r="G65" s="59"/>
    </row>
    <row r="66" spans="1:7" ht="15.75" x14ac:dyDescent="0.25">
      <c r="A66" s="59"/>
      <c r="B66" s="442"/>
      <c r="C66" s="64" t="s">
        <v>207</v>
      </c>
      <c r="D66" s="444"/>
      <c r="E66" s="59"/>
      <c r="F66" s="59"/>
      <c r="G66" s="59"/>
    </row>
    <row r="67" spans="1:7" ht="31.5" x14ac:dyDescent="0.25">
      <c r="A67" s="59"/>
      <c r="B67" s="442"/>
      <c r="C67" s="64" t="s">
        <v>208</v>
      </c>
      <c r="D67" s="444"/>
      <c r="E67" s="59"/>
      <c r="F67" s="59"/>
      <c r="G67" s="59"/>
    </row>
    <row r="68" spans="1:7" ht="31.5" x14ac:dyDescent="0.25">
      <c r="A68" s="59"/>
      <c r="B68" s="442"/>
      <c r="C68" s="64" t="s">
        <v>209</v>
      </c>
      <c r="D68" s="444"/>
      <c r="E68" s="59"/>
      <c r="F68" s="59"/>
      <c r="G68" s="59"/>
    </row>
    <row r="69" spans="1:7" ht="15.75" x14ac:dyDescent="0.25">
      <c r="A69" s="59"/>
      <c r="B69" s="442"/>
      <c r="C69" s="64" t="s">
        <v>210</v>
      </c>
      <c r="D69" s="444"/>
      <c r="E69" s="59"/>
      <c r="F69" s="59"/>
      <c r="G69" s="59"/>
    </row>
    <row r="70" spans="1:7" ht="31.5" x14ac:dyDescent="0.25">
      <c r="A70" s="59"/>
      <c r="B70" s="442"/>
      <c r="C70" s="64" t="s">
        <v>211</v>
      </c>
      <c r="D70" s="444"/>
      <c r="E70" s="59"/>
      <c r="F70" s="59"/>
      <c r="G70" s="59"/>
    </row>
    <row r="71" spans="1:7" ht="31.5" x14ac:dyDescent="0.25">
      <c r="A71" s="59"/>
      <c r="B71" s="442"/>
      <c r="C71" s="64" t="s">
        <v>212</v>
      </c>
      <c r="D71" s="444"/>
      <c r="E71" s="59"/>
      <c r="F71" s="59"/>
      <c r="G71" s="59"/>
    </row>
    <row r="72" spans="1:7" ht="31.5" x14ac:dyDescent="0.25">
      <c r="A72" s="59"/>
      <c r="B72" s="442"/>
      <c r="C72" s="64" t="s">
        <v>213</v>
      </c>
      <c r="D72" s="444"/>
      <c r="E72" s="59"/>
      <c r="F72" s="59"/>
      <c r="G72" s="59"/>
    </row>
    <row r="73" spans="1:7" ht="15.75" x14ac:dyDescent="0.25">
      <c r="A73" s="59"/>
      <c r="B73" s="442"/>
      <c r="C73" s="63" t="s">
        <v>23</v>
      </c>
      <c r="D73" s="444"/>
      <c r="E73" s="59"/>
      <c r="F73" s="59"/>
      <c r="G73" s="59"/>
    </row>
    <row r="74" spans="1:7" ht="15.75" x14ac:dyDescent="0.25">
      <c r="A74" s="59"/>
      <c r="B74" s="442"/>
      <c r="C74" s="64" t="s">
        <v>214</v>
      </c>
      <c r="D74" s="444"/>
      <c r="E74" s="59"/>
      <c r="F74" s="59"/>
      <c r="G74" s="59"/>
    </row>
    <row r="75" spans="1:7" ht="15.75" x14ac:dyDescent="0.25">
      <c r="A75" s="59"/>
      <c r="B75" s="442"/>
      <c r="C75" s="64" t="s">
        <v>215</v>
      </c>
      <c r="D75" s="444"/>
      <c r="E75" s="59"/>
      <c r="F75" s="59"/>
      <c r="G75" s="59"/>
    </row>
    <row r="76" spans="1:7" ht="31.5" x14ac:dyDescent="0.25">
      <c r="A76" s="59"/>
      <c r="B76" s="442"/>
      <c r="C76" s="63" t="s">
        <v>25</v>
      </c>
      <c r="D76" s="444"/>
      <c r="E76" s="59"/>
      <c r="F76" s="59"/>
      <c r="G76" s="59"/>
    </row>
    <row r="77" spans="1:7" ht="31.5" x14ac:dyDescent="0.25">
      <c r="A77" s="59"/>
      <c r="B77" s="442"/>
      <c r="C77" s="64" t="s">
        <v>216</v>
      </c>
      <c r="D77" s="444"/>
      <c r="E77" s="59"/>
      <c r="F77" s="59"/>
      <c r="G77" s="59"/>
    </row>
    <row r="78" spans="1:7" ht="31.5" x14ac:dyDescent="0.25">
      <c r="A78" s="59"/>
      <c r="B78" s="442"/>
      <c r="C78" s="64" t="s">
        <v>217</v>
      </c>
      <c r="D78" s="444"/>
      <c r="E78" s="59"/>
      <c r="F78" s="59"/>
      <c r="G78" s="59"/>
    </row>
    <row r="79" spans="1:7" ht="15.75" x14ac:dyDescent="0.25">
      <c r="A79" s="59"/>
      <c r="B79" s="442"/>
      <c r="C79" s="64" t="s">
        <v>218</v>
      </c>
      <c r="D79" s="444"/>
      <c r="E79" s="59"/>
      <c r="F79" s="59"/>
      <c r="G79" s="59"/>
    </row>
    <row r="80" spans="1:7" ht="31.5" x14ac:dyDescent="0.25">
      <c r="A80" s="59"/>
      <c r="B80" s="442"/>
      <c r="C80" s="63" t="s">
        <v>29</v>
      </c>
      <c r="D80" s="444"/>
      <c r="E80" s="59"/>
      <c r="F80" s="59"/>
      <c r="G80" s="59"/>
    </row>
    <row r="81" spans="1:7" ht="31.5" x14ac:dyDescent="0.25">
      <c r="A81" s="59"/>
      <c r="B81" s="442"/>
      <c r="C81" s="64" t="s">
        <v>219</v>
      </c>
      <c r="D81" s="444"/>
      <c r="E81" s="59"/>
      <c r="F81" s="59"/>
      <c r="G81" s="59"/>
    </row>
    <row r="82" spans="1:7" ht="15.75" x14ac:dyDescent="0.25">
      <c r="A82" s="59"/>
      <c r="B82" s="442"/>
      <c r="C82" s="64" t="s">
        <v>220</v>
      </c>
      <c r="D82" s="444"/>
      <c r="E82" s="59"/>
      <c r="F82" s="59"/>
      <c r="G82" s="59"/>
    </row>
    <row r="83" spans="1:7" ht="31.5" x14ac:dyDescent="0.25">
      <c r="A83" s="59"/>
      <c r="B83" s="442"/>
      <c r="C83" s="64" t="s">
        <v>221</v>
      </c>
      <c r="D83" s="444"/>
      <c r="E83" s="59"/>
      <c r="F83" s="59"/>
      <c r="G83" s="59"/>
    </row>
    <row r="84" spans="1:7" ht="47.25" x14ac:dyDescent="0.25">
      <c r="A84" s="59"/>
      <c r="B84" s="442"/>
      <c r="C84" s="64" t="s">
        <v>222</v>
      </c>
      <c r="D84" s="444"/>
      <c r="E84" s="59"/>
      <c r="F84" s="59"/>
      <c r="G84" s="59"/>
    </row>
    <row r="85" spans="1:7" ht="15.75" x14ac:dyDescent="0.25">
      <c r="A85" s="59"/>
      <c r="B85" s="442"/>
      <c r="C85" s="64" t="s">
        <v>223</v>
      </c>
      <c r="D85" s="444"/>
      <c r="E85" s="59"/>
      <c r="F85" s="59"/>
      <c r="G85" s="59"/>
    </row>
    <row r="86" spans="1:7" ht="31.5" x14ac:dyDescent="0.25">
      <c r="A86" s="59"/>
      <c r="B86" s="442"/>
      <c r="C86" s="64" t="s">
        <v>224</v>
      </c>
      <c r="D86" s="444"/>
      <c r="E86" s="59"/>
      <c r="F86" s="59"/>
      <c r="G86" s="59"/>
    </row>
    <row r="87" spans="1:7" ht="15.75" x14ac:dyDescent="0.25">
      <c r="A87" s="59"/>
      <c r="B87" s="442"/>
      <c r="C87" s="64" t="s">
        <v>225</v>
      </c>
      <c r="D87" s="444"/>
      <c r="E87" s="59"/>
      <c r="F87" s="59"/>
      <c r="G87" s="59"/>
    </row>
    <row r="88" spans="1:7" ht="31.5" x14ac:dyDescent="0.25">
      <c r="A88" s="59"/>
      <c r="B88" s="442"/>
      <c r="C88" s="64" t="s">
        <v>226</v>
      </c>
      <c r="D88" s="444"/>
      <c r="E88" s="59"/>
      <c r="F88" s="59"/>
      <c r="G88" s="59"/>
    </row>
    <row r="89" spans="1:7" ht="31.5" x14ac:dyDescent="0.25">
      <c r="A89" s="59"/>
      <c r="B89" s="442"/>
      <c r="C89" s="64" t="s">
        <v>227</v>
      </c>
      <c r="D89" s="444"/>
      <c r="E89" s="59"/>
      <c r="F89" s="59"/>
      <c r="G89" s="59"/>
    </row>
    <row r="90" spans="1:7" ht="31.5" x14ac:dyDescent="0.25">
      <c r="A90" s="59"/>
      <c r="B90" s="442"/>
      <c r="C90" s="64" t="s">
        <v>226</v>
      </c>
      <c r="D90" s="444"/>
      <c r="E90" s="59"/>
      <c r="F90" s="59"/>
      <c r="G90" s="59"/>
    </row>
    <row r="91" spans="1:7" ht="78.75" x14ac:dyDescent="0.25">
      <c r="A91" s="59"/>
      <c r="B91" s="442"/>
      <c r="C91" s="71" t="s">
        <v>228</v>
      </c>
      <c r="D91" s="444"/>
      <c r="E91" s="59"/>
      <c r="F91" s="59"/>
      <c r="G91" s="59"/>
    </row>
    <row r="92" spans="1:7" ht="63" x14ac:dyDescent="0.25">
      <c r="A92" s="59"/>
      <c r="B92" s="442"/>
      <c r="C92" s="71" t="s">
        <v>229</v>
      </c>
      <c r="D92" s="444"/>
      <c r="E92" s="59"/>
      <c r="F92" s="59"/>
      <c r="G92" s="59"/>
    </row>
    <row r="93" spans="1:7" ht="63" x14ac:dyDescent="0.25">
      <c r="A93" s="59"/>
      <c r="B93" s="442"/>
      <c r="C93" s="64" t="s">
        <v>230</v>
      </c>
      <c r="D93" s="444"/>
      <c r="E93" s="59"/>
      <c r="F93" s="59"/>
      <c r="G93" s="59"/>
    </row>
    <row r="94" spans="1:7" ht="47.25" x14ac:dyDescent="0.25">
      <c r="A94" s="59"/>
      <c r="B94" s="442"/>
      <c r="C94" s="64" t="s">
        <v>231</v>
      </c>
      <c r="D94" s="444"/>
      <c r="E94" s="59"/>
      <c r="F94" s="59"/>
      <c r="G94" s="59"/>
    </row>
    <row r="95" spans="1:7" ht="31.5" x14ac:dyDescent="0.25">
      <c r="A95" s="59"/>
      <c r="B95" s="442"/>
      <c r="C95" s="64" t="s">
        <v>232</v>
      </c>
      <c r="D95" s="444"/>
      <c r="E95" s="59"/>
      <c r="F95" s="59"/>
      <c r="G95" s="59"/>
    </row>
    <row r="96" spans="1:7" ht="15.75" x14ac:dyDescent="0.25">
      <c r="A96" s="59"/>
      <c r="B96" s="442"/>
      <c r="C96" s="64" t="s">
        <v>233</v>
      </c>
      <c r="D96" s="444"/>
      <c r="E96" s="59"/>
      <c r="F96" s="59"/>
      <c r="G96" s="59"/>
    </row>
    <row r="97" spans="1:7" ht="32.25" thickBot="1" x14ac:dyDescent="0.3">
      <c r="A97" s="59"/>
      <c r="B97" s="443"/>
      <c r="C97" s="60" t="s">
        <v>234</v>
      </c>
      <c r="D97" s="445"/>
      <c r="E97" s="59"/>
      <c r="F97" s="59"/>
      <c r="G97" s="59"/>
    </row>
    <row r="98" spans="1:7" ht="15.75" x14ac:dyDescent="0.25">
      <c r="A98" s="59"/>
      <c r="B98" s="427" t="s">
        <v>235</v>
      </c>
      <c r="C98" s="67" t="s">
        <v>236</v>
      </c>
      <c r="D98" s="429"/>
      <c r="E98" s="59"/>
      <c r="F98" s="59"/>
      <c r="G98" s="59"/>
    </row>
    <row r="99" spans="1:7" ht="15.75" x14ac:dyDescent="0.25">
      <c r="A99" s="59"/>
      <c r="B99" s="455"/>
      <c r="C99" s="64" t="s">
        <v>237</v>
      </c>
      <c r="D99" s="457"/>
      <c r="E99" s="59"/>
      <c r="F99" s="59"/>
      <c r="G99" s="59"/>
    </row>
    <row r="100" spans="1:7" ht="15.75" x14ac:dyDescent="0.25">
      <c r="A100" s="59"/>
      <c r="B100" s="455"/>
      <c r="C100" s="64" t="s">
        <v>238</v>
      </c>
      <c r="D100" s="457"/>
      <c r="E100" s="59"/>
      <c r="F100" s="59"/>
      <c r="G100" s="59"/>
    </row>
    <row r="101" spans="1:7" ht="15.75" x14ac:dyDescent="0.25">
      <c r="A101" s="59"/>
      <c r="B101" s="455"/>
      <c r="C101" s="63" t="s">
        <v>15</v>
      </c>
      <c r="D101" s="457"/>
      <c r="E101" s="59"/>
      <c r="F101" s="59"/>
      <c r="G101" s="59"/>
    </row>
    <row r="102" spans="1:7" ht="15.75" x14ac:dyDescent="0.25">
      <c r="A102" s="59"/>
      <c r="B102" s="455"/>
      <c r="C102" s="63" t="s">
        <v>21</v>
      </c>
      <c r="D102" s="457"/>
      <c r="E102" s="59"/>
      <c r="F102" s="59"/>
      <c r="G102" s="59"/>
    </row>
    <row r="103" spans="1:7" ht="31.5" x14ac:dyDescent="0.25">
      <c r="A103" s="59"/>
      <c r="B103" s="455"/>
      <c r="C103" s="64" t="s">
        <v>195</v>
      </c>
      <c r="D103" s="457"/>
      <c r="E103" s="59"/>
      <c r="F103" s="59"/>
      <c r="G103" s="59"/>
    </row>
    <row r="104" spans="1:7" ht="15.75" x14ac:dyDescent="0.25">
      <c r="A104" s="59"/>
      <c r="B104" s="455"/>
      <c r="C104" s="64" t="s">
        <v>201</v>
      </c>
      <c r="D104" s="457"/>
      <c r="E104" s="59"/>
      <c r="F104" s="59"/>
      <c r="G104" s="59"/>
    </row>
    <row r="105" spans="1:7" ht="15.75" x14ac:dyDescent="0.25">
      <c r="A105" s="59"/>
      <c r="B105" s="455"/>
      <c r="C105" s="64" t="s">
        <v>207</v>
      </c>
      <c r="D105" s="457"/>
      <c r="E105" s="59"/>
      <c r="F105" s="59"/>
      <c r="G105" s="59"/>
    </row>
    <row r="106" spans="1:7" ht="31.5" x14ac:dyDescent="0.25">
      <c r="A106" s="59"/>
      <c r="B106" s="455"/>
      <c r="C106" s="64" t="s">
        <v>212</v>
      </c>
      <c r="D106" s="457"/>
      <c r="E106" s="59"/>
      <c r="F106" s="59"/>
      <c r="G106" s="59"/>
    </row>
    <row r="107" spans="1:7" ht="15.75" x14ac:dyDescent="0.25">
      <c r="A107" s="59"/>
      <c r="B107" s="455"/>
      <c r="C107" s="63" t="s">
        <v>23</v>
      </c>
      <c r="D107" s="457"/>
      <c r="E107" s="59"/>
      <c r="F107" s="59"/>
      <c r="G107" s="59"/>
    </row>
    <row r="108" spans="1:7" ht="15.75" x14ac:dyDescent="0.25">
      <c r="A108" s="59"/>
      <c r="B108" s="455"/>
      <c r="C108" s="64" t="s">
        <v>214</v>
      </c>
      <c r="D108" s="457"/>
      <c r="E108" s="59"/>
      <c r="F108" s="59"/>
      <c r="G108" s="59"/>
    </row>
    <row r="109" spans="1:7" ht="15.75" x14ac:dyDescent="0.25">
      <c r="A109" s="59"/>
      <c r="B109" s="455"/>
      <c r="C109" s="64" t="s">
        <v>215</v>
      </c>
      <c r="D109" s="457"/>
      <c r="E109" s="59"/>
      <c r="F109" s="59"/>
      <c r="G109" s="59"/>
    </row>
    <row r="110" spans="1:7" ht="31.5" x14ac:dyDescent="0.25">
      <c r="A110" s="59"/>
      <c r="B110" s="455"/>
      <c r="C110" s="63" t="s">
        <v>25</v>
      </c>
      <c r="D110" s="457"/>
      <c r="E110" s="59"/>
      <c r="F110" s="59"/>
      <c r="G110" s="59"/>
    </row>
    <row r="111" spans="1:7" ht="31.5" x14ac:dyDescent="0.25">
      <c r="A111" s="59"/>
      <c r="B111" s="455"/>
      <c r="C111" s="63" t="s">
        <v>29</v>
      </c>
      <c r="D111" s="457"/>
      <c r="E111" s="59"/>
      <c r="F111" s="59"/>
      <c r="G111" s="59"/>
    </row>
    <row r="112" spans="1:7" ht="15.75" x14ac:dyDescent="0.25">
      <c r="A112" s="59"/>
      <c r="B112" s="455"/>
      <c r="C112" s="65" t="s">
        <v>239</v>
      </c>
      <c r="D112" s="457"/>
      <c r="E112" s="59"/>
      <c r="F112" s="59"/>
      <c r="G112" s="59"/>
    </row>
    <row r="113" spans="1:7" ht="31.5" x14ac:dyDescent="0.25">
      <c r="A113" s="59"/>
      <c r="B113" s="455"/>
      <c r="C113" s="64" t="s">
        <v>240</v>
      </c>
      <c r="D113" s="457"/>
      <c r="E113" s="59"/>
      <c r="F113" s="59"/>
      <c r="G113" s="59"/>
    </row>
    <row r="114" spans="1:7" ht="16.5" thickBot="1" x14ac:dyDescent="0.3">
      <c r="A114" s="59"/>
      <c r="B114" s="456"/>
      <c r="C114" s="60" t="s">
        <v>179</v>
      </c>
      <c r="D114" s="430"/>
      <c r="E114" s="59"/>
      <c r="F114" s="59"/>
      <c r="G114" s="59"/>
    </row>
    <row r="115" spans="1:7" ht="32.25" thickBot="1" x14ac:dyDescent="0.3">
      <c r="A115" s="59"/>
      <c r="B115" s="61" t="s">
        <v>241</v>
      </c>
      <c r="C115" s="72" t="s">
        <v>242</v>
      </c>
      <c r="D115" s="62"/>
      <c r="E115" s="59"/>
      <c r="F115" s="59"/>
      <c r="G115" s="59"/>
    </row>
    <row r="116" spans="1:7" x14ac:dyDescent="0.25">
      <c r="B116" s="42"/>
      <c r="C116" s="42"/>
    </row>
  </sheetData>
  <mergeCells count="23">
    <mergeCell ref="B41:B97"/>
    <mergeCell ref="D41:D97"/>
    <mergeCell ref="B98:B114"/>
    <mergeCell ref="D98:D114"/>
    <mergeCell ref="B26:B28"/>
    <mergeCell ref="D26:D28"/>
    <mergeCell ref="B29:B35"/>
    <mergeCell ref="D29:D35"/>
    <mergeCell ref="B36:B40"/>
    <mergeCell ref="D36:D39"/>
    <mergeCell ref="B20:B21"/>
    <mergeCell ref="D20:D21"/>
    <mergeCell ref="B22:B23"/>
    <mergeCell ref="D22:D23"/>
    <mergeCell ref="B24:B25"/>
    <mergeCell ref="D24:D25"/>
    <mergeCell ref="B18:B19"/>
    <mergeCell ref="D18:D19"/>
    <mergeCell ref="B2:B9"/>
    <mergeCell ref="C2:D5"/>
    <mergeCell ref="C6:D9"/>
    <mergeCell ref="B12:B17"/>
    <mergeCell ref="D12:D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1"/>
  <sheetViews>
    <sheetView topLeftCell="I1" zoomScale="70" zoomScaleNormal="70" workbookViewId="0">
      <selection activeCell="M14" sqref="M14"/>
    </sheetView>
  </sheetViews>
  <sheetFormatPr baseColWidth="10" defaultRowHeight="15" x14ac:dyDescent="0.25"/>
  <cols>
    <col min="1" max="1" width="6.7109375" customWidth="1"/>
    <col min="2" max="2" width="18" customWidth="1"/>
    <col min="3" max="3" width="29.42578125" customWidth="1"/>
    <col min="4" max="4" width="25.28515625" style="45" customWidth="1"/>
    <col min="5" max="5" width="49.28515625" style="45" customWidth="1"/>
    <col min="6" max="6" width="13.42578125" style="45" customWidth="1"/>
    <col min="7" max="7" width="23.85546875" style="45" customWidth="1"/>
    <col min="8" max="8" width="24" style="45" customWidth="1"/>
    <col min="9" max="9" width="44.28515625" style="45" customWidth="1"/>
    <col min="10" max="10" width="27.7109375" style="45" customWidth="1"/>
    <col min="11" max="11" width="17.140625" customWidth="1"/>
    <col min="12" max="12" width="32.140625" customWidth="1"/>
    <col min="13" max="13" width="94" style="45" customWidth="1"/>
    <col min="14" max="14" width="28.5703125" style="44" customWidth="1"/>
    <col min="15" max="15" width="34.42578125" customWidth="1"/>
    <col min="16" max="16" width="18.42578125" customWidth="1"/>
    <col min="17" max="17" width="36.85546875" customWidth="1"/>
    <col min="18" max="18" width="12.7109375" customWidth="1"/>
    <col min="19" max="19" width="16.140625" customWidth="1"/>
  </cols>
  <sheetData>
    <row r="1" spans="2:14" ht="15.75" thickBot="1" x14ac:dyDescent="0.3">
      <c r="B1" s="1"/>
      <c r="C1" s="1"/>
      <c r="D1" s="106"/>
      <c r="F1" s="44"/>
      <c r="G1" s="106"/>
      <c r="H1" s="44"/>
      <c r="L1" s="44"/>
    </row>
    <row r="2" spans="2:14" ht="15.75" thickBot="1" x14ac:dyDescent="0.3">
      <c r="B2" s="464" t="s">
        <v>1</v>
      </c>
      <c r="C2" s="464"/>
      <c r="D2" s="465" t="s">
        <v>243</v>
      </c>
      <c r="E2" s="465"/>
      <c r="F2" s="465"/>
      <c r="G2" s="465"/>
      <c r="H2" s="465"/>
      <c r="I2" s="465"/>
      <c r="J2" s="465"/>
      <c r="K2" s="465"/>
      <c r="L2" s="466"/>
      <c r="M2" s="466"/>
    </row>
    <row r="3" spans="2:14" ht="15.75" thickBot="1" x14ac:dyDescent="0.3">
      <c r="B3" s="464"/>
      <c r="C3" s="464"/>
      <c r="D3" s="465"/>
      <c r="E3" s="465"/>
      <c r="F3" s="465"/>
      <c r="G3" s="465"/>
      <c r="H3" s="465"/>
      <c r="I3" s="465"/>
      <c r="J3" s="465"/>
      <c r="K3" s="465"/>
      <c r="L3" s="466"/>
      <c r="M3" s="466"/>
    </row>
    <row r="4" spans="2:14" ht="15.75" thickBot="1" x14ac:dyDescent="0.3">
      <c r="B4" s="464"/>
      <c r="C4" s="464"/>
      <c r="D4" s="465"/>
      <c r="E4" s="465"/>
      <c r="F4" s="465"/>
      <c r="G4" s="465"/>
      <c r="H4" s="465"/>
      <c r="I4" s="465"/>
      <c r="J4" s="465"/>
      <c r="K4" s="465"/>
      <c r="L4" s="466"/>
      <c r="M4" s="466"/>
    </row>
    <row r="5" spans="2:14" ht="15.75" thickBot="1" x14ac:dyDescent="0.3">
      <c r="B5" s="464"/>
      <c r="C5" s="464"/>
      <c r="D5" s="465"/>
      <c r="E5" s="465"/>
      <c r="F5" s="465"/>
      <c r="G5" s="465"/>
      <c r="H5" s="465"/>
      <c r="I5" s="465"/>
      <c r="J5" s="465"/>
      <c r="K5" s="465"/>
      <c r="L5" s="466"/>
      <c r="M5" s="466"/>
    </row>
    <row r="6" spans="2:14" ht="15.75" thickBot="1" x14ac:dyDescent="0.3">
      <c r="B6" s="464"/>
      <c r="C6" s="464"/>
      <c r="D6" s="467" t="s">
        <v>1266</v>
      </c>
      <c r="E6" s="467"/>
      <c r="F6" s="467"/>
      <c r="G6" s="467"/>
      <c r="H6" s="467"/>
      <c r="I6" s="467"/>
      <c r="J6" s="467"/>
      <c r="K6" s="467"/>
      <c r="L6" s="466"/>
      <c r="M6" s="466"/>
    </row>
    <row r="7" spans="2:14" ht="15.75" thickBot="1" x14ac:dyDescent="0.3">
      <c r="B7" s="464"/>
      <c r="C7" s="464"/>
      <c r="D7" s="467"/>
      <c r="E7" s="467"/>
      <c r="F7" s="467"/>
      <c r="G7" s="467"/>
      <c r="H7" s="467"/>
      <c r="I7" s="467"/>
      <c r="J7" s="467"/>
      <c r="K7" s="467"/>
      <c r="L7" s="466"/>
      <c r="M7" s="466"/>
    </row>
    <row r="8" spans="2:14" ht="15.75" thickBot="1" x14ac:dyDescent="0.3">
      <c r="B8" s="464"/>
      <c r="C8" s="464"/>
      <c r="D8" s="467"/>
      <c r="E8" s="467"/>
      <c r="F8" s="467"/>
      <c r="G8" s="467"/>
      <c r="H8" s="467"/>
      <c r="I8" s="467"/>
      <c r="J8" s="467"/>
      <c r="K8" s="467"/>
      <c r="L8" s="466"/>
      <c r="M8" s="466"/>
    </row>
    <row r="9" spans="2:14" ht="15.75" thickBot="1" x14ac:dyDescent="0.3">
      <c r="B9" s="464"/>
      <c r="C9" s="464"/>
      <c r="D9" s="467"/>
      <c r="E9" s="467"/>
      <c r="F9" s="467"/>
      <c r="G9" s="467"/>
      <c r="H9" s="467"/>
      <c r="I9" s="467"/>
      <c r="J9" s="467"/>
      <c r="K9" s="467"/>
      <c r="L9" s="466"/>
      <c r="M9" s="466"/>
    </row>
    <row r="10" spans="2:14" x14ac:dyDescent="0.25">
      <c r="B10" s="1"/>
      <c r="C10" s="1"/>
      <c r="D10" s="106"/>
      <c r="F10" s="44"/>
      <c r="G10" s="106"/>
      <c r="H10" s="44"/>
      <c r="L10" s="44"/>
    </row>
    <row r="11" spans="2:14" ht="37.5" x14ac:dyDescent="0.25">
      <c r="B11" s="74" t="s">
        <v>244</v>
      </c>
      <c r="C11" s="75" t="s">
        <v>245</v>
      </c>
      <c r="D11" s="75" t="s">
        <v>246</v>
      </c>
      <c r="E11" s="75" t="s">
        <v>247</v>
      </c>
      <c r="F11" s="74" t="s">
        <v>248</v>
      </c>
      <c r="G11" s="74" t="s">
        <v>249</v>
      </c>
      <c r="H11" s="74" t="s">
        <v>250</v>
      </c>
      <c r="I11" s="74" t="s">
        <v>251</v>
      </c>
      <c r="J11" s="74" t="s">
        <v>252</v>
      </c>
      <c r="K11" s="74" t="s">
        <v>253</v>
      </c>
      <c r="L11" s="230" t="s">
        <v>254</v>
      </c>
      <c r="M11" s="260" t="s">
        <v>1402</v>
      </c>
      <c r="N11" s="463" t="s">
        <v>1379</v>
      </c>
    </row>
    <row r="12" spans="2:14" ht="15.75" x14ac:dyDescent="0.25">
      <c r="B12" s="76" t="s">
        <v>255</v>
      </c>
      <c r="C12" s="77"/>
      <c r="D12" s="77"/>
      <c r="E12" s="77"/>
      <c r="F12" s="78"/>
      <c r="G12" s="77"/>
      <c r="H12" s="78"/>
      <c r="I12" s="79"/>
      <c r="J12" s="77"/>
      <c r="K12" s="77"/>
      <c r="L12" s="78"/>
      <c r="M12" s="86"/>
      <c r="N12" s="463"/>
    </row>
    <row r="13" spans="2:14" ht="84.75" customHeight="1" x14ac:dyDescent="0.25">
      <c r="B13" s="81" t="s">
        <v>256</v>
      </c>
      <c r="C13" s="82" t="s">
        <v>186</v>
      </c>
      <c r="D13" s="82" t="s">
        <v>187</v>
      </c>
      <c r="E13" s="82" t="s">
        <v>257</v>
      </c>
      <c r="F13" s="81" t="s">
        <v>10</v>
      </c>
      <c r="G13" s="82" t="s">
        <v>258</v>
      </c>
      <c r="H13" s="81"/>
      <c r="I13" s="83"/>
      <c r="J13" s="82"/>
      <c r="K13" s="82"/>
      <c r="L13" s="254">
        <f>ROUND(AVERAGE($L$14,$L$15),0)</f>
        <v>100</v>
      </c>
      <c r="M13" s="517" t="s">
        <v>1365</v>
      </c>
      <c r="N13" s="84">
        <f>AVERAGE(N14:N15)</f>
        <v>80</v>
      </c>
    </row>
    <row r="14" spans="2:14" ht="160.5" customHeight="1" x14ac:dyDescent="0.25">
      <c r="B14" s="49" t="s">
        <v>259</v>
      </c>
      <c r="C14" s="85" t="s">
        <v>260</v>
      </c>
      <c r="D14" s="85" t="s">
        <v>261</v>
      </c>
      <c r="E14" s="85" t="s">
        <v>262</v>
      </c>
      <c r="F14" s="49" t="s">
        <v>263</v>
      </c>
      <c r="G14" s="85" t="s">
        <v>264</v>
      </c>
      <c r="H14" s="49" t="s">
        <v>265</v>
      </c>
      <c r="I14" s="459" t="s">
        <v>266</v>
      </c>
      <c r="J14" s="461" t="s">
        <v>1366</v>
      </c>
      <c r="K14" s="85"/>
      <c r="L14" s="250">
        <v>100</v>
      </c>
      <c r="M14" s="518" t="s">
        <v>1432</v>
      </c>
      <c r="N14" s="49">
        <v>80</v>
      </c>
    </row>
    <row r="15" spans="2:14" ht="170.25" customHeight="1" x14ac:dyDescent="0.25">
      <c r="B15" s="49" t="s">
        <v>267</v>
      </c>
      <c r="C15" s="85" t="s">
        <v>186</v>
      </c>
      <c r="D15" s="85" t="s">
        <v>268</v>
      </c>
      <c r="E15" s="85" t="s">
        <v>269</v>
      </c>
      <c r="F15" s="49" t="s">
        <v>270</v>
      </c>
      <c r="G15" s="85" t="s">
        <v>271</v>
      </c>
      <c r="H15" s="49"/>
      <c r="I15" s="460"/>
      <c r="J15" s="462"/>
      <c r="K15" s="85"/>
      <c r="L15" s="250">
        <v>100</v>
      </c>
      <c r="M15" s="518" t="s">
        <v>1432</v>
      </c>
      <c r="N15" s="49">
        <v>80</v>
      </c>
    </row>
    <row r="16" spans="2:14" ht="15.75" x14ac:dyDescent="0.25">
      <c r="B16" s="76" t="s">
        <v>272</v>
      </c>
      <c r="C16" s="77"/>
      <c r="D16" s="77"/>
      <c r="E16" s="77"/>
      <c r="F16" s="78"/>
      <c r="G16" s="77"/>
      <c r="H16" s="78"/>
      <c r="I16" s="79"/>
      <c r="J16" s="77"/>
      <c r="K16" s="77"/>
      <c r="L16" s="78"/>
      <c r="M16" s="519"/>
      <c r="N16" s="258"/>
    </row>
    <row r="17" spans="2:14" ht="75" x14ac:dyDescent="0.25">
      <c r="B17" s="81" t="s">
        <v>273</v>
      </c>
      <c r="C17" s="82" t="s">
        <v>186</v>
      </c>
      <c r="D17" s="82" t="s">
        <v>188</v>
      </c>
      <c r="E17" s="82" t="s">
        <v>274</v>
      </c>
      <c r="F17" s="81" t="s">
        <v>11</v>
      </c>
      <c r="G17" s="82"/>
      <c r="H17" s="81"/>
      <c r="I17" s="87"/>
      <c r="J17" s="87"/>
      <c r="K17" s="82"/>
      <c r="L17" s="254">
        <f>ROUND(AVERAGE($L$18,$L$24),0)</f>
        <v>100</v>
      </c>
      <c r="M17" s="520"/>
      <c r="N17" s="84">
        <f>+SUM(N18+N24)/2</f>
        <v>90</v>
      </c>
    </row>
    <row r="18" spans="2:14" ht="159.75" customHeight="1" x14ac:dyDescent="0.25">
      <c r="B18" s="88" t="s">
        <v>275</v>
      </c>
      <c r="C18" s="89" t="s">
        <v>186</v>
      </c>
      <c r="D18" s="89" t="s">
        <v>276</v>
      </c>
      <c r="E18" s="89" t="s">
        <v>277</v>
      </c>
      <c r="F18" s="88" t="s">
        <v>278</v>
      </c>
      <c r="G18" s="89" t="s">
        <v>279</v>
      </c>
      <c r="H18" s="88"/>
      <c r="I18" s="46"/>
      <c r="J18" s="85"/>
      <c r="K18" s="89"/>
      <c r="L18" s="255">
        <f>ROUND(AVERAGE(L19:L23),0)</f>
        <v>100</v>
      </c>
      <c r="M18" s="521" t="s">
        <v>1433</v>
      </c>
      <c r="N18" s="122">
        <f>+AVERAGE(N19:N23)</f>
        <v>80</v>
      </c>
    </row>
    <row r="19" spans="2:14" ht="409.5" x14ac:dyDescent="0.25">
      <c r="B19" s="49" t="s">
        <v>280</v>
      </c>
      <c r="C19" s="85" t="s">
        <v>186</v>
      </c>
      <c r="D19" s="85" t="s">
        <v>281</v>
      </c>
      <c r="E19" s="85" t="s">
        <v>282</v>
      </c>
      <c r="F19" s="49" t="s">
        <v>283</v>
      </c>
      <c r="G19" s="85" t="s">
        <v>284</v>
      </c>
      <c r="H19" s="49" t="s">
        <v>285</v>
      </c>
      <c r="I19" s="47" t="s">
        <v>286</v>
      </c>
      <c r="J19" s="85" t="s">
        <v>1367</v>
      </c>
      <c r="K19" s="85"/>
      <c r="L19" s="250">
        <v>100</v>
      </c>
      <c r="M19" s="518" t="s">
        <v>1434</v>
      </c>
      <c r="N19" s="49">
        <v>80</v>
      </c>
    </row>
    <row r="20" spans="2:14" ht="144" x14ac:dyDescent="0.25">
      <c r="B20" s="49" t="s">
        <v>287</v>
      </c>
      <c r="C20" s="85" t="s">
        <v>186</v>
      </c>
      <c r="D20" s="85" t="s">
        <v>288</v>
      </c>
      <c r="E20" s="85" t="s">
        <v>289</v>
      </c>
      <c r="F20" s="49" t="s">
        <v>290</v>
      </c>
      <c r="G20" s="85"/>
      <c r="H20" s="49" t="s">
        <v>291</v>
      </c>
      <c r="I20" s="47" t="s">
        <v>292</v>
      </c>
      <c r="J20" s="85"/>
      <c r="K20" s="85"/>
      <c r="L20" s="250">
        <v>100</v>
      </c>
      <c r="M20" s="518" t="s">
        <v>1415</v>
      </c>
      <c r="N20" s="49">
        <v>100</v>
      </c>
    </row>
    <row r="21" spans="2:14" ht="372.75" customHeight="1" x14ac:dyDescent="0.25">
      <c r="B21" s="49" t="s">
        <v>293</v>
      </c>
      <c r="C21" s="85" t="s">
        <v>186</v>
      </c>
      <c r="D21" s="85" t="s">
        <v>294</v>
      </c>
      <c r="E21" s="85" t="s">
        <v>295</v>
      </c>
      <c r="F21" s="49" t="s">
        <v>296</v>
      </c>
      <c r="G21" s="85"/>
      <c r="H21" s="49" t="s">
        <v>297</v>
      </c>
      <c r="I21" s="47" t="s">
        <v>298</v>
      </c>
      <c r="J21" s="49" t="s">
        <v>1267</v>
      </c>
      <c r="K21" s="85"/>
      <c r="L21" s="250">
        <v>100</v>
      </c>
      <c r="M21" s="518" t="s">
        <v>1435</v>
      </c>
      <c r="N21" s="49">
        <v>80</v>
      </c>
    </row>
    <row r="22" spans="2:14" ht="138.75" customHeight="1" x14ac:dyDescent="0.25">
      <c r="B22" s="49" t="s">
        <v>299</v>
      </c>
      <c r="C22" s="85" t="s">
        <v>186</v>
      </c>
      <c r="D22" s="85" t="s">
        <v>300</v>
      </c>
      <c r="E22" s="85" t="s">
        <v>301</v>
      </c>
      <c r="F22" s="49" t="s">
        <v>302</v>
      </c>
      <c r="G22" s="85"/>
      <c r="H22" s="49" t="s">
        <v>303</v>
      </c>
      <c r="I22" s="47" t="s">
        <v>304</v>
      </c>
      <c r="J22" s="49" t="s">
        <v>1308</v>
      </c>
      <c r="K22" s="85"/>
      <c r="L22" s="250">
        <v>100</v>
      </c>
      <c r="M22" s="518" t="s">
        <v>1416</v>
      </c>
      <c r="N22" s="19">
        <v>100</v>
      </c>
    </row>
    <row r="23" spans="2:14" ht="408.75" customHeight="1" x14ac:dyDescent="0.25">
      <c r="B23" s="49" t="s">
        <v>305</v>
      </c>
      <c r="C23" s="85" t="s">
        <v>186</v>
      </c>
      <c r="D23" s="85" t="s">
        <v>306</v>
      </c>
      <c r="E23" s="85" t="s">
        <v>307</v>
      </c>
      <c r="F23" s="49" t="s">
        <v>308</v>
      </c>
      <c r="G23" s="85"/>
      <c r="H23" s="49" t="s">
        <v>309</v>
      </c>
      <c r="I23" s="47" t="s">
        <v>1405</v>
      </c>
      <c r="J23" s="49" t="s">
        <v>1268</v>
      </c>
      <c r="K23" s="85"/>
      <c r="L23" s="250">
        <v>100</v>
      </c>
      <c r="M23" s="518" t="s">
        <v>1436</v>
      </c>
      <c r="N23" s="19">
        <v>40</v>
      </c>
    </row>
    <row r="24" spans="2:14" ht="135" customHeight="1" x14ac:dyDescent="0.25">
      <c r="B24" s="88" t="s">
        <v>310</v>
      </c>
      <c r="C24" s="85" t="s">
        <v>186</v>
      </c>
      <c r="D24" s="89" t="s">
        <v>311</v>
      </c>
      <c r="E24" s="89" t="s">
        <v>312</v>
      </c>
      <c r="F24" s="88" t="s">
        <v>313</v>
      </c>
      <c r="G24" s="89" t="s">
        <v>314</v>
      </c>
      <c r="H24" s="88"/>
      <c r="I24" s="46"/>
      <c r="J24" s="89"/>
      <c r="K24" s="89"/>
      <c r="L24" s="255">
        <f>ROUND(AVERAGE(L25:L26),0)</f>
        <v>100</v>
      </c>
      <c r="M24" s="522" t="s">
        <v>1417</v>
      </c>
      <c r="N24" s="122">
        <f>+AVERAGE(N25:N26)</f>
        <v>100</v>
      </c>
    </row>
    <row r="25" spans="2:14" ht="163.5" customHeight="1" x14ac:dyDescent="0.25">
      <c r="B25" s="91" t="s">
        <v>315</v>
      </c>
      <c r="C25" s="85" t="s">
        <v>186</v>
      </c>
      <c r="D25" s="85" t="s">
        <v>316</v>
      </c>
      <c r="E25" s="85" t="s">
        <v>317</v>
      </c>
      <c r="F25" s="49" t="s">
        <v>318</v>
      </c>
      <c r="G25" s="92"/>
      <c r="H25" s="93"/>
      <c r="I25" s="47" t="s">
        <v>319</v>
      </c>
      <c r="J25" s="85" t="s">
        <v>1269</v>
      </c>
      <c r="K25" s="85"/>
      <c r="L25" s="250">
        <v>100</v>
      </c>
      <c r="M25" s="518" t="s">
        <v>1437</v>
      </c>
      <c r="N25" s="49">
        <v>100</v>
      </c>
    </row>
    <row r="26" spans="2:14" ht="409.6" customHeight="1" x14ac:dyDescent="0.25">
      <c r="B26" s="91" t="s">
        <v>320</v>
      </c>
      <c r="C26" s="94" t="s">
        <v>235</v>
      </c>
      <c r="D26" s="85" t="s">
        <v>236</v>
      </c>
      <c r="E26" s="85" t="s">
        <v>321</v>
      </c>
      <c r="F26" s="49" t="s">
        <v>322</v>
      </c>
      <c r="G26" s="92"/>
      <c r="H26" s="49" t="s">
        <v>323</v>
      </c>
      <c r="I26" s="47" t="s">
        <v>324</v>
      </c>
      <c r="J26" s="85" t="s">
        <v>1309</v>
      </c>
      <c r="K26" s="85"/>
      <c r="L26" s="250">
        <v>100</v>
      </c>
      <c r="M26" s="518" t="s">
        <v>1438</v>
      </c>
      <c r="N26" s="19">
        <v>100</v>
      </c>
    </row>
    <row r="27" spans="2:14" ht="15.75" x14ac:dyDescent="0.25">
      <c r="B27" s="76" t="s">
        <v>189</v>
      </c>
      <c r="C27" s="77"/>
      <c r="D27" s="77"/>
      <c r="E27" s="77"/>
      <c r="F27" s="78"/>
      <c r="G27" s="77"/>
      <c r="H27" s="78"/>
      <c r="I27" s="79"/>
      <c r="J27" s="77"/>
      <c r="K27" s="77"/>
      <c r="L27" s="78"/>
      <c r="M27" s="523"/>
      <c r="N27" s="259"/>
    </row>
    <row r="28" spans="2:14" ht="57.75" customHeight="1" x14ac:dyDescent="0.25">
      <c r="B28" s="81" t="s">
        <v>325</v>
      </c>
      <c r="C28" s="82" t="s">
        <v>326</v>
      </c>
      <c r="D28" s="82" t="s">
        <v>189</v>
      </c>
      <c r="E28" s="82"/>
      <c r="F28" s="81" t="s">
        <v>12</v>
      </c>
      <c r="G28" s="82"/>
      <c r="H28" s="95"/>
      <c r="I28" s="96"/>
      <c r="J28" s="85"/>
      <c r="K28" s="97"/>
      <c r="L28" s="256">
        <f>ROUND(AVERAGE($L$36,$L$32,$L$29),0)</f>
        <v>100</v>
      </c>
      <c r="M28" s="524"/>
      <c r="N28" s="264">
        <f>(N29+N32+N36)/3</f>
        <v>80</v>
      </c>
    </row>
    <row r="29" spans="2:14" ht="103.5" customHeight="1" x14ac:dyDescent="0.25">
      <c r="B29" s="88" t="s">
        <v>327</v>
      </c>
      <c r="C29" s="89" t="s">
        <v>186</v>
      </c>
      <c r="D29" s="89" t="s">
        <v>190</v>
      </c>
      <c r="E29" s="89" t="s">
        <v>328</v>
      </c>
      <c r="F29" s="88" t="s">
        <v>329</v>
      </c>
      <c r="G29" s="89" t="s">
        <v>330</v>
      </c>
      <c r="H29" s="88"/>
      <c r="I29" s="46"/>
      <c r="J29" s="89"/>
      <c r="K29" s="89"/>
      <c r="L29" s="255">
        <f>ROUND(AVERAGE(L30:L31),0)</f>
        <v>100</v>
      </c>
      <c r="M29" s="522" t="s">
        <v>1368</v>
      </c>
      <c r="N29" s="122">
        <f>+AVERAGE(N30:N31)</f>
        <v>100</v>
      </c>
    </row>
    <row r="30" spans="2:14" ht="203.25" customHeight="1" x14ac:dyDescent="0.25">
      <c r="B30" s="49" t="s">
        <v>331</v>
      </c>
      <c r="C30" s="85" t="s">
        <v>332</v>
      </c>
      <c r="D30" s="85" t="s">
        <v>163</v>
      </c>
      <c r="E30" s="85" t="s">
        <v>333</v>
      </c>
      <c r="F30" s="49" t="s">
        <v>334</v>
      </c>
      <c r="G30" s="85"/>
      <c r="H30" s="49" t="s">
        <v>335</v>
      </c>
      <c r="I30" s="47" t="s">
        <v>336</v>
      </c>
      <c r="J30" s="85" t="s">
        <v>1314</v>
      </c>
      <c r="K30" s="85"/>
      <c r="L30" s="250">
        <v>100</v>
      </c>
      <c r="M30" s="518" t="s">
        <v>1418</v>
      </c>
      <c r="N30" s="19">
        <v>100</v>
      </c>
    </row>
    <row r="31" spans="2:14" ht="86.25" customHeight="1" x14ac:dyDescent="0.25">
      <c r="B31" s="49" t="s">
        <v>337</v>
      </c>
      <c r="C31" s="85" t="s">
        <v>332</v>
      </c>
      <c r="D31" s="85" t="s">
        <v>164</v>
      </c>
      <c r="E31" s="85" t="s">
        <v>338</v>
      </c>
      <c r="F31" s="49" t="s">
        <v>339</v>
      </c>
      <c r="G31" s="85"/>
      <c r="H31" s="49" t="s">
        <v>340</v>
      </c>
      <c r="I31" s="47"/>
      <c r="J31" s="85"/>
      <c r="K31" s="85"/>
      <c r="L31" s="250">
        <v>100</v>
      </c>
      <c r="M31" s="518" t="s">
        <v>1419</v>
      </c>
      <c r="N31" s="19">
        <v>100</v>
      </c>
    </row>
    <row r="32" spans="2:14" ht="117" customHeight="1" x14ac:dyDescent="0.25">
      <c r="B32" s="88" t="s">
        <v>341</v>
      </c>
      <c r="C32" s="89" t="s">
        <v>342</v>
      </c>
      <c r="D32" s="89" t="s">
        <v>191</v>
      </c>
      <c r="E32" s="89" t="s">
        <v>343</v>
      </c>
      <c r="F32" s="88" t="s">
        <v>339</v>
      </c>
      <c r="G32" s="89" t="s">
        <v>330</v>
      </c>
      <c r="H32" s="88"/>
      <c r="I32" s="46"/>
      <c r="J32" s="89" t="s">
        <v>344</v>
      </c>
      <c r="K32" s="80"/>
      <c r="L32" s="255">
        <f>ROUND(AVERAGE(L33:L35),0)</f>
        <v>100</v>
      </c>
      <c r="M32" s="522" t="s">
        <v>1369</v>
      </c>
      <c r="N32" s="122">
        <f>+AVERAGE(N33:N35)</f>
        <v>100</v>
      </c>
    </row>
    <row r="33" spans="2:14" ht="321" customHeight="1" x14ac:dyDescent="0.25">
      <c r="B33" s="49" t="s">
        <v>345</v>
      </c>
      <c r="C33" s="85" t="s">
        <v>186</v>
      </c>
      <c r="D33" s="85" t="s">
        <v>346</v>
      </c>
      <c r="E33" s="85" t="s">
        <v>347</v>
      </c>
      <c r="F33" s="49" t="s">
        <v>348</v>
      </c>
      <c r="G33" s="85"/>
      <c r="H33" s="49" t="s">
        <v>349</v>
      </c>
      <c r="I33" s="47" t="s">
        <v>350</v>
      </c>
      <c r="J33" s="85" t="s">
        <v>1310</v>
      </c>
      <c r="K33" s="85"/>
      <c r="L33" s="250">
        <v>100</v>
      </c>
      <c r="M33" s="518" t="s">
        <v>1420</v>
      </c>
      <c r="N33" s="19">
        <v>100</v>
      </c>
    </row>
    <row r="34" spans="2:14" ht="409.5" x14ac:dyDescent="0.25">
      <c r="B34" s="49" t="s">
        <v>351</v>
      </c>
      <c r="C34" s="85" t="s">
        <v>352</v>
      </c>
      <c r="D34" s="85" t="s">
        <v>222</v>
      </c>
      <c r="E34" s="85" t="s">
        <v>353</v>
      </c>
      <c r="F34" s="49" t="s">
        <v>354</v>
      </c>
      <c r="G34" s="85" t="s">
        <v>355</v>
      </c>
      <c r="H34" s="49" t="s">
        <v>356</v>
      </c>
      <c r="I34" s="47" t="s">
        <v>357</v>
      </c>
      <c r="J34" s="85" t="s">
        <v>1270</v>
      </c>
      <c r="K34" s="85"/>
      <c r="L34" s="250">
        <v>100</v>
      </c>
      <c r="M34" s="518" t="s">
        <v>1421</v>
      </c>
      <c r="N34" s="19">
        <v>100</v>
      </c>
    </row>
    <row r="35" spans="2:14" ht="102" customHeight="1" x14ac:dyDescent="0.25">
      <c r="B35" s="49" t="s">
        <v>358</v>
      </c>
      <c r="C35" s="85" t="s">
        <v>186</v>
      </c>
      <c r="D35" s="85" t="s">
        <v>359</v>
      </c>
      <c r="E35" s="85" t="s">
        <v>360</v>
      </c>
      <c r="F35" s="49" t="s">
        <v>361</v>
      </c>
      <c r="G35" s="85"/>
      <c r="H35" s="49"/>
      <c r="I35" s="47" t="s">
        <v>362</v>
      </c>
      <c r="J35" s="85" t="s">
        <v>1311</v>
      </c>
      <c r="K35" s="85"/>
      <c r="L35" s="250">
        <v>100</v>
      </c>
      <c r="M35" s="518" t="s">
        <v>1422</v>
      </c>
      <c r="N35" s="19">
        <v>100</v>
      </c>
    </row>
    <row r="36" spans="2:14" ht="98.25" customHeight="1" x14ac:dyDescent="0.25">
      <c r="B36" s="88" t="s">
        <v>363</v>
      </c>
      <c r="C36" s="89" t="s">
        <v>186</v>
      </c>
      <c r="D36" s="89" t="s">
        <v>192</v>
      </c>
      <c r="E36" s="89" t="s">
        <v>364</v>
      </c>
      <c r="F36" s="88" t="s">
        <v>365</v>
      </c>
      <c r="G36" s="89" t="s">
        <v>330</v>
      </c>
      <c r="H36" s="88"/>
      <c r="I36" s="46"/>
      <c r="J36" s="89"/>
      <c r="K36" s="89"/>
      <c r="L36" s="255">
        <f>L37</f>
        <v>100</v>
      </c>
      <c r="M36" s="522" t="s">
        <v>1370</v>
      </c>
      <c r="N36" s="122">
        <f>+AVERAGE(N37)</f>
        <v>40</v>
      </c>
    </row>
    <row r="37" spans="2:14" ht="279" customHeight="1" x14ac:dyDescent="0.25">
      <c r="B37" s="49" t="s">
        <v>366</v>
      </c>
      <c r="C37" s="85" t="s">
        <v>186</v>
      </c>
      <c r="D37" s="85" t="s">
        <v>367</v>
      </c>
      <c r="E37" s="85" t="s">
        <v>368</v>
      </c>
      <c r="F37" s="49" t="s">
        <v>369</v>
      </c>
      <c r="G37" s="85"/>
      <c r="H37" s="49" t="s">
        <v>335</v>
      </c>
      <c r="I37" s="47" t="s">
        <v>1406</v>
      </c>
      <c r="J37" s="85" t="s">
        <v>1271</v>
      </c>
      <c r="K37" s="85"/>
      <c r="L37" s="250">
        <v>100</v>
      </c>
      <c r="M37" s="518" t="s">
        <v>1439</v>
      </c>
      <c r="N37" s="49">
        <v>40</v>
      </c>
    </row>
    <row r="38" spans="2:14" ht="15.75" x14ac:dyDescent="0.25">
      <c r="B38" s="76" t="s">
        <v>193</v>
      </c>
      <c r="C38" s="77"/>
      <c r="D38" s="77"/>
      <c r="E38" s="77"/>
      <c r="F38" s="78"/>
      <c r="G38" s="77"/>
      <c r="H38" s="78"/>
      <c r="I38" s="79"/>
      <c r="J38" s="77"/>
      <c r="K38" s="77"/>
      <c r="L38" s="78"/>
      <c r="M38" s="523"/>
      <c r="N38" s="259"/>
    </row>
    <row r="39" spans="2:14" ht="33.75" customHeight="1" x14ac:dyDescent="0.25">
      <c r="B39" s="81" t="s">
        <v>370</v>
      </c>
      <c r="C39" s="82" t="s">
        <v>186</v>
      </c>
      <c r="D39" s="82" t="s">
        <v>193</v>
      </c>
      <c r="E39" s="82"/>
      <c r="F39" s="81" t="s">
        <v>13</v>
      </c>
      <c r="G39" s="82"/>
      <c r="H39" s="95"/>
      <c r="I39" s="96"/>
      <c r="J39" s="98"/>
      <c r="K39" s="97"/>
      <c r="L39" s="256">
        <f>ROUND(AVERAGE($L$49,$L$45,$L$40),0)</f>
        <v>98</v>
      </c>
      <c r="M39" s="524"/>
      <c r="N39" s="264">
        <f>(N40+N45+N49)/3</f>
        <v>90</v>
      </c>
    </row>
    <row r="40" spans="2:14" ht="133.5" customHeight="1" x14ac:dyDescent="0.25">
      <c r="B40" s="88" t="s">
        <v>371</v>
      </c>
      <c r="C40" s="89" t="s">
        <v>186</v>
      </c>
      <c r="D40" s="89" t="s">
        <v>372</v>
      </c>
      <c r="E40" s="89" t="s">
        <v>373</v>
      </c>
      <c r="F40" s="88" t="s">
        <v>374</v>
      </c>
      <c r="G40" s="88" t="s">
        <v>314</v>
      </c>
      <c r="H40" s="88"/>
      <c r="I40" s="46" t="s">
        <v>375</v>
      </c>
      <c r="J40" s="85"/>
      <c r="K40" s="89"/>
      <c r="L40" s="255">
        <f>ROUND(AVERAGE(L41:L44),0)</f>
        <v>100</v>
      </c>
      <c r="M40" s="522" t="s">
        <v>1371</v>
      </c>
      <c r="N40" s="122">
        <f>+AVERAGE(N41:N44)</f>
        <v>90</v>
      </c>
    </row>
    <row r="41" spans="2:14" ht="276" x14ac:dyDescent="0.25">
      <c r="B41" s="49" t="s">
        <v>376</v>
      </c>
      <c r="C41" s="85" t="s">
        <v>186</v>
      </c>
      <c r="D41" s="85" t="s">
        <v>377</v>
      </c>
      <c r="E41" s="85" t="s">
        <v>378</v>
      </c>
      <c r="F41" s="49" t="s">
        <v>379</v>
      </c>
      <c r="G41" s="99" t="s">
        <v>380</v>
      </c>
      <c r="H41" s="49" t="s">
        <v>381</v>
      </c>
      <c r="I41" s="47" t="s">
        <v>382</v>
      </c>
      <c r="J41" s="85" t="s">
        <v>1272</v>
      </c>
      <c r="K41" s="85"/>
      <c r="L41" s="250">
        <v>100</v>
      </c>
      <c r="M41" s="518" t="s">
        <v>1440</v>
      </c>
      <c r="N41" s="19">
        <v>60</v>
      </c>
    </row>
    <row r="42" spans="2:14" ht="216" x14ac:dyDescent="0.25">
      <c r="B42" s="49" t="s">
        <v>383</v>
      </c>
      <c r="C42" s="85" t="s">
        <v>186</v>
      </c>
      <c r="D42" s="85" t="s">
        <v>384</v>
      </c>
      <c r="E42" s="85" t="s">
        <v>385</v>
      </c>
      <c r="F42" s="49" t="s">
        <v>386</v>
      </c>
      <c r="G42" s="85"/>
      <c r="H42" s="49" t="s">
        <v>387</v>
      </c>
      <c r="I42" s="47" t="s">
        <v>388</v>
      </c>
      <c r="J42" s="85" t="s">
        <v>1273</v>
      </c>
      <c r="K42" s="85"/>
      <c r="L42" s="250">
        <v>100</v>
      </c>
      <c r="M42" s="518" t="s">
        <v>1423</v>
      </c>
      <c r="N42" s="49">
        <v>100</v>
      </c>
    </row>
    <row r="43" spans="2:14" ht="195.75" customHeight="1" x14ac:dyDescent="0.25">
      <c r="B43" s="49" t="s">
        <v>389</v>
      </c>
      <c r="C43" s="85" t="s">
        <v>186</v>
      </c>
      <c r="D43" s="85" t="s">
        <v>390</v>
      </c>
      <c r="E43" s="85" t="s">
        <v>391</v>
      </c>
      <c r="F43" s="49" t="s">
        <v>392</v>
      </c>
      <c r="G43" s="85"/>
      <c r="H43" s="49"/>
      <c r="I43" s="47" t="s">
        <v>393</v>
      </c>
      <c r="J43" s="85" t="s">
        <v>1274</v>
      </c>
      <c r="K43" s="85"/>
      <c r="L43" s="250">
        <v>100</v>
      </c>
      <c r="M43" s="518" t="s">
        <v>1424</v>
      </c>
      <c r="N43" s="49">
        <v>100</v>
      </c>
    </row>
    <row r="44" spans="2:14" ht="252" x14ac:dyDescent="0.25">
      <c r="B44" s="49" t="s">
        <v>394</v>
      </c>
      <c r="C44" s="85" t="s">
        <v>186</v>
      </c>
      <c r="D44" s="85" t="s">
        <v>395</v>
      </c>
      <c r="E44" s="85" t="s">
        <v>396</v>
      </c>
      <c r="F44" s="49" t="s">
        <v>397</v>
      </c>
      <c r="G44" s="85"/>
      <c r="H44" s="49" t="s">
        <v>398</v>
      </c>
      <c r="I44" s="47" t="s">
        <v>399</v>
      </c>
      <c r="J44" s="85" t="s">
        <v>1275</v>
      </c>
      <c r="K44" s="85"/>
      <c r="L44" s="250">
        <v>100</v>
      </c>
      <c r="M44" s="518" t="s">
        <v>1425</v>
      </c>
      <c r="N44" s="19">
        <v>100</v>
      </c>
    </row>
    <row r="45" spans="2:14" ht="126.75" customHeight="1" x14ac:dyDescent="0.25">
      <c r="B45" s="88" t="s">
        <v>400</v>
      </c>
      <c r="C45" s="89" t="s">
        <v>186</v>
      </c>
      <c r="D45" s="89" t="s">
        <v>401</v>
      </c>
      <c r="E45" s="89" t="s">
        <v>402</v>
      </c>
      <c r="F45" s="88" t="s">
        <v>403</v>
      </c>
      <c r="G45" s="100"/>
      <c r="H45" s="88"/>
      <c r="I45" s="46"/>
      <c r="J45" s="85"/>
      <c r="K45" s="89"/>
      <c r="L45" s="255">
        <f>ROUND(AVERAGE(L46:L48),0)</f>
        <v>100</v>
      </c>
      <c r="M45" s="522" t="s">
        <v>1372</v>
      </c>
      <c r="N45" s="263">
        <f>+AVERAGE(N46:N48)</f>
        <v>86.666666666666671</v>
      </c>
    </row>
    <row r="46" spans="2:14" ht="180" x14ac:dyDescent="0.25">
      <c r="B46" s="49" t="s">
        <v>404</v>
      </c>
      <c r="C46" s="85" t="s">
        <v>186</v>
      </c>
      <c r="D46" s="85" t="s">
        <v>405</v>
      </c>
      <c r="E46" s="85" t="s">
        <v>406</v>
      </c>
      <c r="F46" s="49" t="s">
        <v>407</v>
      </c>
      <c r="G46" s="101" t="s">
        <v>408</v>
      </c>
      <c r="H46" s="49"/>
      <c r="I46" s="47" t="s">
        <v>409</v>
      </c>
      <c r="J46" s="85" t="s">
        <v>1276</v>
      </c>
      <c r="K46" s="85"/>
      <c r="L46" s="250">
        <v>100</v>
      </c>
      <c r="M46" s="518" t="s">
        <v>1426</v>
      </c>
      <c r="N46" s="19">
        <v>100</v>
      </c>
    </row>
    <row r="47" spans="2:14" ht="144" x14ac:dyDescent="0.25">
      <c r="B47" s="49" t="s">
        <v>410</v>
      </c>
      <c r="C47" s="85" t="s">
        <v>186</v>
      </c>
      <c r="D47" s="85" t="s">
        <v>411</v>
      </c>
      <c r="E47" s="85"/>
      <c r="F47" s="49" t="s">
        <v>412</v>
      </c>
      <c r="G47" s="101"/>
      <c r="H47" s="49" t="s">
        <v>413</v>
      </c>
      <c r="I47" s="47" t="s">
        <v>414</v>
      </c>
      <c r="J47" s="85" t="s">
        <v>1319</v>
      </c>
      <c r="K47" s="85"/>
      <c r="L47" s="250">
        <v>100</v>
      </c>
      <c r="M47" s="518" t="s">
        <v>1427</v>
      </c>
      <c r="N47" s="19">
        <v>100</v>
      </c>
    </row>
    <row r="48" spans="2:14" ht="317.25" customHeight="1" x14ac:dyDescent="0.25">
      <c r="B48" s="49" t="s">
        <v>415</v>
      </c>
      <c r="C48" s="85" t="s">
        <v>186</v>
      </c>
      <c r="D48" s="85" t="s">
        <v>416</v>
      </c>
      <c r="E48" s="85"/>
      <c r="F48" s="49" t="s">
        <v>417</v>
      </c>
      <c r="G48" s="101"/>
      <c r="H48" s="49" t="s">
        <v>418</v>
      </c>
      <c r="I48" s="47" t="s">
        <v>419</v>
      </c>
      <c r="J48" s="85" t="s">
        <v>1312</v>
      </c>
      <c r="K48" s="85"/>
      <c r="L48" s="250">
        <v>100</v>
      </c>
      <c r="M48" s="518" t="s">
        <v>1441</v>
      </c>
      <c r="N48" s="19">
        <v>60</v>
      </c>
    </row>
    <row r="49" spans="2:14" ht="123" customHeight="1" x14ac:dyDescent="0.25">
      <c r="B49" s="88" t="s">
        <v>420</v>
      </c>
      <c r="C49" s="89" t="s">
        <v>235</v>
      </c>
      <c r="D49" s="89" t="s">
        <v>237</v>
      </c>
      <c r="E49" s="89" t="s">
        <v>421</v>
      </c>
      <c r="F49" s="88" t="s">
        <v>422</v>
      </c>
      <c r="G49" s="100"/>
      <c r="H49" s="88"/>
      <c r="I49" s="46"/>
      <c r="J49" s="89"/>
      <c r="K49" s="89"/>
      <c r="L49" s="255">
        <f>ROUND(AVERAGE(L50:L52),0)</f>
        <v>93</v>
      </c>
      <c r="M49" s="522" t="s">
        <v>1407</v>
      </c>
      <c r="N49" s="263">
        <f>+AVERAGE(N50:N52)</f>
        <v>93.333333333333329</v>
      </c>
    </row>
    <row r="50" spans="2:14" ht="300" x14ac:dyDescent="0.25">
      <c r="B50" s="49" t="s">
        <v>423</v>
      </c>
      <c r="C50" s="85" t="s">
        <v>235</v>
      </c>
      <c r="D50" s="85" t="s">
        <v>424</v>
      </c>
      <c r="E50" s="85"/>
      <c r="F50" s="49" t="s">
        <v>425</v>
      </c>
      <c r="G50" s="101"/>
      <c r="H50" s="49" t="s">
        <v>426</v>
      </c>
      <c r="I50" s="47" t="s">
        <v>427</v>
      </c>
      <c r="J50" s="85" t="s">
        <v>1320</v>
      </c>
      <c r="K50" s="85"/>
      <c r="L50" s="250">
        <v>100</v>
      </c>
      <c r="M50" s="518" t="s">
        <v>1428</v>
      </c>
      <c r="N50" s="19">
        <v>100</v>
      </c>
    </row>
    <row r="51" spans="2:14" ht="307.5" customHeight="1" x14ac:dyDescent="0.25">
      <c r="B51" s="49" t="s">
        <v>428</v>
      </c>
      <c r="C51" s="85" t="s">
        <v>235</v>
      </c>
      <c r="D51" s="85" t="s">
        <v>429</v>
      </c>
      <c r="E51" s="85"/>
      <c r="F51" s="49" t="s">
        <v>430</v>
      </c>
      <c r="G51" s="101"/>
      <c r="H51" s="49" t="s">
        <v>431</v>
      </c>
      <c r="I51" s="47" t="s">
        <v>432</v>
      </c>
      <c r="J51" s="85" t="s">
        <v>1277</v>
      </c>
      <c r="K51" s="85"/>
      <c r="L51" s="250">
        <v>80</v>
      </c>
      <c r="M51" s="518" t="s">
        <v>1442</v>
      </c>
      <c r="N51" s="19">
        <v>100</v>
      </c>
    </row>
    <row r="52" spans="2:14" ht="317.25" customHeight="1" x14ac:dyDescent="0.25">
      <c r="B52" s="102" t="s">
        <v>433</v>
      </c>
      <c r="C52" s="103" t="s">
        <v>235</v>
      </c>
      <c r="D52" s="103" t="s">
        <v>434</v>
      </c>
      <c r="E52" s="103"/>
      <c r="F52" s="102" t="s">
        <v>435</v>
      </c>
      <c r="G52" s="104"/>
      <c r="H52" s="102" t="s">
        <v>436</v>
      </c>
      <c r="I52" s="47" t="s">
        <v>437</v>
      </c>
      <c r="J52" s="85" t="s">
        <v>1278</v>
      </c>
      <c r="K52" s="103"/>
      <c r="L52" s="257">
        <v>100</v>
      </c>
      <c r="M52" s="518" t="s">
        <v>1443</v>
      </c>
      <c r="N52" s="262">
        <v>80</v>
      </c>
    </row>
    <row r="53" spans="2:14" ht="15.75" x14ac:dyDescent="0.25">
      <c r="B53" s="76" t="s">
        <v>174</v>
      </c>
      <c r="C53" s="77"/>
      <c r="D53" s="77"/>
      <c r="E53" s="77"/>
      <c r="F53" s="78"/>
      <c r="G53" s="77"/>
      <c r="H53" s="78"/>
      <c r="I53" s="79"/>
      <c r="J53" s="77"/>
      <c r="K53" s="77"/>
      <c r="L53" s="78"/>
      <c r="M53" s="523"/>
      <c r="N53" s="261"/>
    </row>
    <row r="54" spans="2:14" ht="75" x14ac:dyDescent="0.25">
      <c r="B54" s="81" t="s">
        <v>438</v>
      </c>
      <c r="C54" s="82" t="s">
        <v>439</v>
      </c>
      <c r="D54" s="82" t="s">
        <v>174</v>
      </c>
      <c r="E54" s="82"/>
      <c r="F54" s="81" t="s">
        <v>30</v>
      </c>
      <c r="G54" s="82"/>
      <c r="H54" s="95"/>
      <c r="I54" s="96"/>
      <c r="J54" s="97"/>
      <c r="K54" s="97"/>
      <c r="L54" s="265">
        <f>AVERAGE($L$59,$L$55)</f>
        <v>56.5</v>
      </c>
      <c r="M54" s="524"/>
      <c r="N54" s="265">
        <f>(N55+N59)/2</f>
        <v>36.666666666666671</v>
      </c>
    </row>
    <row r="55" spans="2:14" ht="105" customHeight="1" x14ac:dyDescent="0.25">
      <c r="B55" s="88" t="s">
        <v>440</v>
      </c>
      <c r="C55" s="89" t="s">
        <v>439</v>
      </c>
      <c r="D55" s="89" t="s">
        <v>175</v>
      </c>
      <c r="E55" s="89" t="s">
        <v>441</v>
      </c>
      <c r="F55" s="88" t="s">
        <v>442</v>
      </c>
      <c r="G55" s="85"/>
      <c r="H55" s="49"/>
      <c r="I55" s="47"/>
      <c r="J55" s="85"/>
      <c r="K55" s="85"/>
      <c r="L55" s="255">
        <f>ROUND(AVERAGE(L56:L58),0)</f>
        <v>73</v>
      </c>
      <c r="M55" s="522" t="s">
        <v>1444</v>
      </c>
      <c r="N55" s="263">
        <f>+AVERAGE(N56:N58)</f>
        <v>33.333333333333336</v>
      </c>
    </row>
    <row r="56" spans="2:14" ht="409.5" x14ac:dyDescent="0.25">
      <c r="B56" s="49" t="s">
        <v>443</v>
      </c>
      <c r="C56" s="85" t="s">
        <v>439</v>
      </c>
      <c r="D56" s="85" t="s">
        <v>176</v>
      </c>
      <c r="E56" s="85"/>
      <c r="F56" s="49" t="s">
        <v>444</v>
      </c>
      <c r="G56" s="85" t="s">
        <v>314</v>
      </c>
      <c r="H56" s="49" t="s">
        <v>445</v>
      </c>
      <c r="I56" s="47" t="s">
        <v>446</v>
      </c>
      <c r="J56" s="85" t="s">
        <v>1343</v>
      </c>
      <c r="K56" s="85"/>
      <c r="L56" s="250">
        <v>60</v>
      </c>
      <c r="M56" s="518" t="s">
        <v>1445</v>
      </c>
      <c r="N56" s="19">
        <v>20</v>
      </c>
    </row>
    <row r="57" spans="2:14" ht="324" x14ac:dyDescent="0.25">
      <c r="B57" s="49" t="s">
        <v>447</v>
      </c>
      <c r="C57" s="85" t="s">
        <v>439</v>
      </c>
      <c r="D57" s="85" t="s">
        <v>177</v>
      </c>
      <c r="E57" s="85" t="s">
        <v>448</v>
      </c>
      <c r="F57" s="49" t="s">
        <v>449</v>
      </c>
      <c r="G57" s="85" t="s">
        <v>330</v>
      </c>
      <c r="H57" s="49" t="s">
        <v>450</v>
      </c>
      <c r="I57" s="47" t="s">
        <v>451</v>
      </c>
      <c r="J57" s="85" t="s">
        <v>1344</v>
      </c>
      <c r="K57" s="85"/>
      <c r="L57" s="250">
        <v>100</v>
      </c>
      <c r="M57" s="518" t="s">
        <v>1446</v>
      </c>
      <c r="N57" s="19">
        <v>60</v>
      </c>
    </row>
    <row r="58" spans="2:14" ht="204" x14ac:dyDescent="0.25">
      <c r="B58" s="49" t="s">
        <v>366</v>
      </c>
      <c r="C58" s="85" t="s">
        <v>439</v>
      </c>
      <c r="D58" s="85" t="s">
        <v>178</v>
      </c>
      <c r="E58" s="85"/>
      <c r="F58" s="49" t="s">
        <v>452</v>
      </c>
      <c r="G58" s="85" t="s">
        <v>453</v>
      </c>
      <c r="H58" s="49" t="s">
        <v>454</v>
      </c>
      <c r="I58" s="47" t="s">
        <v>455</v>
      </c>
      <c r="J58" s="85" t="s">
        <v>1345</v>
      </c>
      <c r="K58" s="85"/>
      <c r="L58" s="250">
        <v>60</v>
      </c>
      <c r="M58" s="518" t="s">
        <v>1447</v>
      </c>
      <c r="N58" s="19">
        <v>20</v>
      </c>
    </row>
    <row r="59" spans="2:14" ht="30" x14ac:dyDescent="0.25">
      <c r="B59" s="88" t="s">
        <v>456</v>
      </c>
      <c r="C59" s="89" t="s">
        <v>439</v>
      </c>
      <c r="D59" s="89" t="s">
        <v>179</v>
      </c>
      <c r="E59" s="89" t="s">
        <v>457</v>
      </c>
      <c r="F59" s="88" t="s">
        <v>458</v>
      </c>
      <c r="G59" s="85"/>
      <c r="H59" s="49"/>
      <c r="I59" s="47"/>
      <c r="J59" s="85"/>
      <c r="K59" s="85"/>
      <c r="L59" s="255">
        <f>L60</f>
        <v>40</v>
      </c>
      <c r="M59" s="518"/>
      <c r="N59" s="122">
        <f>+AVERAGE(N60)</f>
        <v>40</v>
      </c>
    </row>
    <row r="60" spans="2:14" ht="132" x14ac:dyDescent="0.25">
      <c r="B60" s="49" t="s">
        <v>459</v>
      </c>
      <c r="C60" s="85" t="s">
        <v>439</v>
      </c>
      <c r="D60" s="85" t="s">
        <v>180</v>
      </c>
      <c r="E60" s="85"/>
      <c r="F60" s="49" t="s">
        <v>460</v>
      </c>
      <c r="G60" s="85"/>
      <c r="H60" s="49" t="s">
        <v>461</v>
      </c>
      <c r="I60" s="47" t="s">
        <v>462</v>
      </c>
      <c r="J60" s="85" t="s">
        <v>1279</v>
      </c>
      <c r="K60" s="85"/>
      <c r="L60" s="250">
        <v>40</v>
      </c>
      <c r="M60" s="518" t="s">
        <v>1448</v>
      </c>
      <c r="N60" s="19">
        <v>40</v>
      </c>
    </row>
    <row r="61" spans="2:14" ht="15.75" x14ac:dyDescent="0.25">
      <c r="B61" s="76" t="s">
        <v>159</v>
      </c>
      <c r="C61" s="77"/>
      <c r="D61" s="77"/>
      <c r="E61" s="77"/>
      <c r="F61" s="78"/>
      <c r="G61" s="77"/>
      <c r="H61" s="78"/>
      <c r="I61" s="79"/>
      <c r="J61" s="77"/>
      <c r="K61" s="77"/>
      <c r="L61" s="78"/>
      <c r="M61" s="523"/>
      <c r="N61" s="261"/>
    </row>
    <row r="62" spans="2:14" ht="45" x14ac:dyDescent="0.25">
      <c r="B62" s="81" t="s">
        <v>463</v>
      </c>
      <c r="C62" s="82" t="s">
        <v>464</v>
      </c>
      <c r="D62" s="82" t="s">
        <v>159</v>
      </c>
      <c r="E62" s="82"/>
      <c r="F62" s="81" t="s">
        <v>31</v>
      </c>
      <c r="G62" s="82"/>
      <c r="H62" s="95"/>
      <c r="I62" s="96"/>
      <c r="J62" s="98"/>
      <c r="K62" s="97"/>
      <c r="L62" s="265">
        <f>AVERAGE($L$63,$L$69)</f>
        <v>93.5</v>
      </c>
      <c r="M62" s="524"/>
      <c r="N62" s="265">
        <f>(N63+N69)/2</f>
        <v>93.333333333333343</v>
      </c>
    </row>
    <row r="63" spans="2:14" ht="60" x14ac:dyDescent="0.25">
      <c r="B63" s="88" t="s">
        <v>465</v>
      </c>
      <c r="C63" s="89" t="s">
        <v>186</v>
      </c>
      <c r="D63" s="89" t="s">
        <v>194</v>
      </c>
      <c r="E63" s="89" t="s">
        <v>466</v>
      </c>
      <c r="F63" s="88" t="s">
        <v>467</v>
      </c>
      <c r="G63" s="89"/>
      <c r="H63" s="88" t="s">
        <v>468</v>
      </c>
      <c r="I63" s="46" t="s">
        <v>469</v>
      </c>
      <c r="J63" s="231"/>
      <c r="K63" s="80"/>
      <c r="L63" s="255">
        <f>ROUND(AVERAGE(L64:L67),0)</f>
        <v>100</v>
      </c>
      <c r="M63" s="522"/>
      <c r="N63" s="122">
        <f>+AVERAGE(N64:N67)</f>
        <v>100</v>
      </c>
    </row>
    <row r="64" spans="2:14" ht="72" x14ac:dyDescent="0.25">
      <c r="B64" s="49" t="s">
        <v>470</v>
      </c>
      <c r="C64" s="85" t="s">
        <v>186</v>
      </c>
      <c r="D64" s="85" t="s">
        <v>471</v>
      </c>
      <c r="E64" s="85"/>
      <c r="F64" s="49" t="s">
        <v>472</v>
      </c>
      <c r="G64" s="89" t="s">
        <v>473</v>
      </c>
      <c r="H64" s="49"/>
      <c r="I64" s="47" t="s">
        <v>474</v>
      </c>
      <c r="J64" s="85" t="s">
        <v>1280</v>
      </c>
      <c r="K64" s="85"/>
      <c r="L64" s="250">
        <v>100</v>
      </c>
      <c r="M64" s="518" t="s">
        <v>1385</v>
      </c>
      <c r="N64" s="19">
        <v>100</v>
      </c>
    </row>
    <row r="65" spans="2:14" ht="240" x14ac:dyDescent="0.25">
      <c r="B65" s="49" t="s">
        <v>475</v>
      </c>
      <c r="C65" s="85" t="s">
        <v>235</v>
      </c>
      <c r="D65" s="85" t="s">
        <v>238</v>
      </c>
      <c r="E65" s="85"/>
      <c r="F65" s="49" t="s">
        <v>476</v>
      </c>
      <c r="G65" s="89"/>
      <c r="H65" s="49"/>
      <c r="I65" s="47" t="s">
        <v>477</v>
      </c>
      <c r="J65" s="85" t="s">
        <v>1346</v>
      </c>
      <c r="K65" s="85"/>
      <c r="L65" s="250">
        <v>100</v>
      </c>
      <c r="M65" s="518" t="s">
        <v>1429</v>
      </c>
      <c r="N65" s="19">
        <v>100</v>
      </c>
    </row>
    <row r="66" spans="2:14" ht="171" customHeight="1" x14ac:dyDescent="0.25">
      <c r="B66" s="49" t="s">
        <v>478</v>
      </c>
      <c r="C66" s="85" t="s">
        <v>186</v>
      </c>
      <c r="D66" s="85" t="s">
        <v>479</v>
      </c>
      <c r="E66" s="85" t="s">
        <v>480</v>
      </c>
      <c r="F66" s="49" t="s">
        <v>481</v>
      </c>
      <c r="G66" s="89"/>
      <c r="H66" s="49" t="s">
        <v>482</v>
      </c>
      <c r="I66" s="47" t="s">
        <v>483</v>
      </c>
      <c r="J66" s="85" t="s">
        <v>1281</v>
      </c>
      <c r="K66" s="85"/>
      <c r="L66" s="250">
        <v>100</v>
      </c>
      <c r="M66" s="518" t="s">
        <v>1386</v>
      </c>
      <c r="N66" s="19">
        <v>100</v>
      </c>
    </row>
    <row r="67" spans="2:14" ht="255.75" customHeight="1" x14ac:dyDescent="0.25">
      <c r="B67" s="49" t="s">
        <v>484</v>
      </c>
      <c r="C67" s="85" t="s">
        <v>186</v>
      </c>
      <c r="D67" s="85" t="s">
        <v>485</v>
      </c>
      <c r="E67" s="85" t="s">
        <v>486</v>
      </c>
      <c r="F67" s="49" t="s">
        <v>487</v>
      </c>
      <c r="G67" s="89"/>
      <c r="H67" s="49" t="s">
        <v>488</v>
      </c>
      <c r="I67" s="47" t="s">
        <v>489</v>
      </c>
      <c r="J67" s="85" t="s">
        <v>1315</v>
      </c>
      <c r="K67" s="85"/>
      <c r="L67" s="250">
        <v>100</v>
      </c>
      <c r="M67" s="518" t="s">
        <v>1430</v>
      </c>
      <c r="N67" s="19">
        <v>100</v>
      </c>
    </row>
    <row r="68" spans="2:14" ht="30" x14ac:dyDescent="0.25">
      <c r="B68" s="49" t="s">
        <v>490</v>
      </c>
      <c r="C68" s="85" t="s">
        <v>491</v>
      </c>
      <c r="D68" s="85" t="s">
        <v>492</v>
      </c>
      <c r="E68" s="85"/>
      <c r="F68" s="49" t="s">
        <v>493</v>
      </c>
      <c r="G68" s="89"/>
      <c r="H68" s="49"/>
      <c r="I68" s="47" t="s">
        <v>491</v>
      </c>
      <c r="J68" s="85"/>
      <c r="K68" s="85"/>
      <c r="L68" s="250">
        <v>0</v>
      </c>
      <c r="M68" s="518"/>
      <c r="N68" s="19">
        <v>0</v>
      </c>
    </row>
    <row r="69" spans="2:14" ht="45" x14ac:dyDescent="0.25">
      <c r="B69" s="88" t="s">
        <v>494</v>
      </c>
      <c r="C69" s="89" t="s">
        <v>155</v>
      </c>
      <c r="D69" s="89" t="s">
        <v>156</v>
      </c>
      <c r="E69" s="89"/>
      <c r="F69" s="88" t="s">
        <v>495</v>
      </c>
      <c r="G69" s="89" t="s">
        <v>473</v>
      </c>
      <c r="H69" s="88"/>
      <c r="I69" s="46"/>
      <c r="J69" s="89"/>
      <c r="K69" s="89"/>
      <c r="L69" s="255">
        <f>ROUND(AVERAGE(L70:L72),0)</f>
        <v>87</v>
      </c>
      <c r="M69" s="522"/>
      <c r="N69" s="263">
        <f>+AVERAGE(N70:N72)</f>
        <v>86.666666666666671</v>
      </c>
    </row>
    <row r="70" spans="2:14" ht="178.5" customHeight="1" x14ac:dyDescent="0.25">
      <c r="B70" s="49" t="s">
        <v>496</v>
      </c>
      <c r="C70" s="85" t="s">
        <v>155</v>
      </c>
      <c r="D70" s="85" t="s">
        <v>157</v>
      </c>
      <c r="E70" s="85"/>
      <c r="F70" s="49" t="s">
        <v>497</v>
      </c>
      <c r="G70" s="89"/>
      <c r="H70" s="49"/>
      <c r="I70" s="47" t="s">
        <v>498</v>
      </c>
      <c r="J70" s="85" t="s">
        <v>1321</v>
      </c>
      <c r="K70" s="85"/>
      <c r="L70" s="250">
        <v>80</v>
      </c>
      <c r="M70" s="518" t="s">
        <v>1392</v>
      </c>
      <c r="N70" s="19">
        <v>100</v>
      </c>
    </row>
    <row r="71" spans="2:14" ht="156" x14ac:dyDescent="0.25">
      <c r="B71" s="49" t="s">
        <v>499</v>
      </c>
      <c r="C71" s="85" t="s">
        <v>155</v>
      </c>
      <c r="D71" s="85" t="s">
        <v>158</v>
      </c>
      <c r="E71" s="85" t="s">
        <v>500</v>
      </c>
      <c r="F71" s="49" t="s">
        <v>501</v>
      </c>
      <c r="G71" s="89"/>
      <c r="H71" s="49" t="s">
        <v>502</v>
      </c>
      <c r="I71" s="47" t="s">
        <v>503</v>
      </c>
      <c r="J71" s="85" t="s">
        <v>1282</v>
      </c>
      <c r="K71" s="85"/>
      <c r="L71" s="250">
        <v>100</v>
      </c>
      <c r="M71" s="518" t="s">
        <v>1387</v>
      </c>
      <c r="N71" s="19">
        <v>100</v>
      </c>
    </row>
    <row r="72" spans="2:14" ht="202.5" customHeight="1" x14ac:dyDescent="0.25">
      <c r="B72" s="49" t="s">
        <v>504</v>
      </c>
      <c r="C72" s="85" t="s">
        <v>186</v>
      </c>
      <c r="D72" s="85" t="s">
        <v>505</v>
      </c>
      <c r="E72" s="85" t="s">
        <v>506</v>
      </c>
      <c r="F72" s="49" t="s">
        <v>507</v>
      </c>
      <c r="G72" s="89"/>
      <c r="H72" s="49" t="s">
        <v>508</v>
      </c>
      <c r="I72" s="47" t="s">
        <v>509</v>
      </c>
      <c r="J72" s="85" t="s">
        <v>1283</v>
      </c>
      <c r="K72" s="85"/>
      <c r="L72" s="250">
        <v>80</v>
      </c>
      <c r="M72" s="518" t="s">
        <v>1449</v>
      </c>
      <c r="N72" s="19">
        <v>60</v>
      </c>
    </row>
    <row r="73" spans="2:14" ht="15.75" x14ac:dyDescent="0.25">
      <c r="B73" s="76" t="s">
        <v>27</v>
      </c>
      <c r="C73" s="77"/>
      <c r="D73" s="77"/>
      <c r="E73" s="77"/>
      <c r="F73" s="78"/>
      <c r="G73" s="77"/>
      <c r="H73" s="78"/>
      <c r="I73" s="79"/>
      <c r="J73" s="77"/>
      <c r="K73" s="77"/>
      <c r="L73" s="78"/>
      <c r="M73" s="523"/>
      <c r="N73" s="261"/>
    </row>
    <row r="74" spans="2:14" ht="30" x14ac:dyDescent="0.25">
      <c r="B74" s="81" t="s">
        <v>510</v>
      </c>
      <c r="C74" s="82" t="s">
        <v>170</v>
      </c>
      <c r="D74" s="82" t="s">
        <v>27</v>
      </c>
      <c r="E74" s="82"/>
      <c r="F74" s="81" t="s">
        <v>26</v>
      </c>
      <c r="G74" s="82"/>
      <c r="H74" s="95"/>
      <c r="I74" s="96"/>
      <c r="J74" s="97"/>
      <c r="K74" s="97"/>
      <c r="L74" s="254">
        <f>ROUND(AVERAGE($L$75,$L$76),0)</f>
        <v>70</v>
      </c>
      <c r="M74" s="524"/>
      <c r="N74" s="254">
        <f>+AVERAGE(N75:N76)</f>
        <v>60</v>
      </c>
    </row>
    <row r="75" spans="2:14" ht="312" x14ac:dyDescent="0.25">
      <c r="B75" s="49" t="s">
        <v>511</v>
      </c>
      <c r="C75" s="85" t="s">
        <v>170</v>
      </c>
      <c r="D75" s="85" t="s">
        <v>171</v>
      </c>
      <c r="E75" s="85" t="s">
        <v>512</v>
      </c>
      <c r="F75" s="49" t="s">
        <v>513</v>
      </c>
      <c r="G75" s="85" t="s">
        <v>330</v>
      </c>
      <c r="H75" s="49"/>
      <c r="I75" s="47" t="s">
        <v>514</v>
      </c>
      <c r="J75" s="85" t="s">
        <v>1347</v>
      </c>
      <c r="K75" s="85"/>
      <c r="L75" s="250">
        <v>100</v>
      </c>
      <c r="M75" s="518" t="s">
        <v>1431</v>
      </c>
      <c r="N75" s="19">
        <v>100</v>
      </c>
    </row>
    <row r="76" spans="2:14" ht="290.25" customHeight="1" x14ac:dyDescent="0.25">
      <c r="B76" s="49" t="s">
        <v>515</v>
      </c>
      <c r="C76" s="85" t="s">
        <v>170</v>
      </c>
      <c r="D76" s="85" t="s">
        <v>172</v>
      </c>
      <c r="E76" s="85" t="s">
        <v>516</v>
      </c>
      <c r="F76" s="49" t="s">
        <v>517</v>
      </c>
      <c r="G76" s="85" t="s">
        <v>330</v>
      </c>
      <c r="H76" s="49"/>
      <c r="I76" s="47" t="s">
        <v>518</v>
      </c>
      <c r="J76" s="85" t="s">
        <v>1284</v>
      </c>
      <c r="K76" s="85"/>
      <c r="L76" s="250">
        <v>40</v>
      </c>
      <c r="M76" s="518" t="s">
        <v>1450</v>
      </c>
      <c r="N76" s="19">
        <v>20</v>
      </c>
    </row>
    <row r="77" spans="2:14" x14ac:dyDescent="0.25">
      <c r="B77" s="80"/>
      <c r="C77" s="80"/>
      <c r="D77" s="105"/>
      <c r="E77" s="232"/>
      <c r="F77" s="233"/>
      <c r="G77" s="232"/>
      <c r="H77" s="44"/>
      <c r="I77" s="106"/>
      <c r="L77" s="44"/>
      <c r="M77" s="252"/>
    </row>
    <row r="78" spans="2:14" x14ac:dyDescent="0.25">
      <c r="M78" s="253"/>
    </row>
    <row r="79" spans="2:14" x14ac:dyDescent="0.25">
      <c r="M79" s="253"/>
    </row>
    <row r="80" spans="2:14" x14ac:dyDescent="0.25">
      <c r="M80" s="253"/>
    </row>
    <row r="81" spans="13:13" x14ac:dyDescent="0.25">
      <c r="M81" s="253"/>
    </row>
    <row r="82" spans="13:13" x14ac:dyDescent="0.25">
      <c r="M82" s="253"/>
    </row>
    <row r="83" spans="13:13" x14ac:dyDescent="0.25">
      <c r="M83" s="253"/>
    </row>
    <row r="84" spans="13:13" x14ac:dyDescent="0.25">
      <c r="M84" s="253"/>
    </row>
    <row r="85" spans="13:13" x14ac:dyDescent="0.25">
      <c r="M85" s="253"/>
    </row>
    <row r="86" spans="13:13" x14ac:dyDescent="0.25">
      <c r="M86" s="253"/>
    </row>
    <row r="87" spans="13:13" x14ac:dyDescent="0.25">
      <c r="M87" s="253"/>
    </row>
    <row r="88" spans="13:13" x14ac:dyDescent="0.25">
      <c r="M88" s="253"/>
    </row>
    <row r="89" spans="13:13" x14ac:dyDescent="0.25">
      <c r="M89" s="253"/>
    </row>
    <row r="90" spans="13:13" x14ac:dyDescent="0.25">
      <c r="M90" s="253"/>
    </row>
    <row r="91" spans="13:13" x14ac:dyDescent="0.25">
      <c r="M91" s="253"/>
    </row>
  </sheetData>
  <autoFilter ref="B11:V11" xr:uid="{00000000-0001-0000-0400-000000000000}"/>
  <mergeCells count="7">
    <mergeCell ref="I14:I15"/>
    <mergeCell ref="J14:J15"/>
    <mergeCell ref="N11:N12"/>
    <mergeCell ref="B2:C9"/>
    <mergeCell ref="D2:K5"/>
    <mergeCell ref="L2:M9"/>
    <mergeCell ref="D6:K9"/>
  </mergeCells>
  <dataValidations count="1">
    <dataValidation type="list" allowBlank="1" showInputMessage="1" showErrorMessage="1" sqref="L19:L23 L70:L72 L64:L68 L60 L56:L58 L50:L52 L46:L48 L41:L44 L37 L33:L35 L30:L31 L25:L26 L14:L15 L75:L76" xr:uid="{00000000-0002-0000-0400-000000000000}">
      <formula1>$S$11:$S$16</formula1>
    </dataValidation>
  </dataValidations>
  <hyperlinks>
    <hyperlink ref="M67" r:id="rId1" display="https://fuga.gov.co/transparenciay-acceso-a-la-informacion-publica/normativa/politicas-de-seguridad-de-la-informacion-del-sitio" xr:uid="{0DD79A4B-F112-45D2-9A0D-7BE821B44B4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07"/>
  <sheetViews>
    <sheetView topLeftCell="I103" zoomScale="70" zoomScaleNormal="70" workbookViewId="0">
      <selection activeCell="L12" sqref="L11:L12"/>
    </sheetView>
  </sheetViews>
  <sheetFormatPr baseColWidth="10" defaultRowHeight="15" x14ac:dyDescent="0.25"/>
  <cols>
    <col min="1" max="1" width="12" customWidth="1"/>
    <col min="2" max="2" width="21.5703125" customWidth="1"/>
    <col min="3" max="3" width="25.42578125" style="45" customWidth="1"/>
    <col min="4" max="4" width="31.28515625" style="45" customWidth="1"/>
    <col min="5" max="5" width="13.28515625" style="44" customWidth="1"/>
    <col min="6" max="6" width="17.85546875" style="45" customWidth="1"/>
    <col min="7" max="7" width="20.7109375" style="45" customWidth="1"/>
    <col min="8" max="8" width="67.7109375" style="45" customWidth="1"/>
    <col min="9" max="9" width="25.5703125" style="45" customWidth="1"/>
    <col min="10" max="10" width="25.42578125" style="45" customWidth="1"/>
    <col min="11" max="11" width="16.7109375" customWidth="1"/>
    <col min="12" max="12" width="72.28515625" customWidth="1"/>
    <col min="13" max="13" width="28" style="44" customWidth="1"/>
    <col min="14" max="14" width="25" customWidth="1"/>
  </cols>
  <sheetData>
    <row r="1" spans="1:14" ht="15.75" thickBot="1" x14ac:dyDescent="0.3">
      <c r="A1" s="107"/>
      <c r="B1" s="1"/>
      <c r="C1" s="106"/>
      <c r="K1" s="43"/>
      <c r="L1" s="52"/>
    </row>
    <row r="2" spans="1:14" x14ac:dyDescent="0.25">
      <c r="A2" s="382" t="s">
        <v>519</v>
      </c>
      <c r="B2" s="393"/>
      <c r="C2" s="468" t="s">
        <v>243</v>
      </c>
      <c r="D2" s="390"/>
      <c r="E2" s="390"/>
      <c r="F2" s="390"/>
      <c r="G2" s="390"/>
      <c r="H2" s="390"/>
      <c r="I2" s="390"/>
      <c r="J2" s="469"/>
      <c r="K2" s="347"/>
      <c r="L2" s="348"/>
    </row>
    <row r="3" spans="1:14" x14ac:dyDescent="0.25">
      <c r="A3" s="384"/>
      <c r="B3" s="394"/>
      <c r="C3" s="470"/>
      <c r="D3" s="392"/>
      <c r="E3" s="392"/>
      <c r="F3" s="392"/>
      <c r="G3" s="392"/>
      <c r="H3" s="392"/>
      <c r="I3" s="392"/>
      <c r="J3" s="471"/>
      <c r="K3" s="349"/>
      <c r="L3" s="350"/>
    </row>
    <row r="4" spans="1:14" ht="18.75" x14ac:dyDescent="0.3">
      <c r="A4" s="384"/>
      <c r="B4" s="394"/>
      <c r="C4" s="470"/>
      <c r="D4" s="392"/>
      <c r="E4" s="392"/>
      <c r="F4" s="392"/>
      <c r="G4" s="392"/>
      <c r="H4" s="392"/>
      <c r="I4" s="392"/>
      <c r="J4" s="471"/>
      <c r="K4" s="349"/>
      <c r="L4" s="350"/>
      <c r="N4" s="73">
        <v>0</v>
      </c>
    </row>
    <row r="5" spans="1:14" ht="15.75" thickBot="1" x14ac:dyDescent="0.3">
      <c r="A5" s="384"/>
      <c r="B5" s="394"/>
      <c r="C5" s="472"/>
      <c r="D5" s="473"/>
      <c r="E5" s="473"/>
      <c r="F5" s="473"/>
      <c r="G5" s="473"/>
      <c r="H5" s="473"/>
      <c r="I5" s="473"/>
      <c r="J5" s="474"/>
      <c r="K5" s="349"/>
      <c r="L5" s="350"/>
      <c r="N5">
        <v>20</v>
      </c>
    </row>
    <row r="6" spans="1:14" x14ac:dyDescent="0.25">
      <c r="A6" s="384"/>
      <c r="B6" s="394"/>
      <c r="C6" s="477" t="str">
        <f>PORTADA!D10</f>
        <v>FUNDACIÓN GILERTO ALZATE AVENDAÑO</v>
      </c>
      <c r="D6" s="478"/>
      <c r="E6" s="478"/>
      <c r="F6" s="478"/>
      <c r="G6" s="478"/>
      <c r="H6" s="478"/>
      <c r="I6" s="478"/>
      <c r="J6" s="479"/>
      <c r="K6" s="349"/>
      <c r="L6" s="350"/>
      <c r="N6">
        <v>40</v>
      </c>
    </row>
    <row r="7" spans="1:14" x14ac:dyDescent="0.25">
      <c r="A7" s="384"/>
      <c r="B7" s="394"/>
      <c r="C7" s="480"/>
      <c r="D7" s="481"/>
      <c r="E7" s="481"/>
      <c r="F7" s="481"/>
      <c r="G7" s="481"/>
      <c r="H7" s="481"/>
      <c r="I7" s="481"/>
      <c r="J7" s="482"/>
      <c r="K7" s="349"/>
      <c r="L7" s="350"/>
      <c r="N7">
        <v>60</v>
      </c>
    </row>
    <row r="8" spans="1:14" x14ac:dyDescent="0.25">
      <c r="A8" s="384"/>
      <c r="B8" s="394"/>
      <c r="C8" s="480"/>
      <c r="D8" s="481"/>
      <c r="E8" s="481"/>
      <c r="F8" s="481"/>
      <c r="G8" s="481"/>
      <c r="H8" s="481"/>
      <c r="I8" s="481"/>
      <c r="J8" s="482"/>
      <c r="K8" s="349"/>
      <c r="L8" s="350"/>
      <c r="N8">
        <v>80</v>
      </c>
    </row>
    <row r="9" spans="1:14" ht="15.75" thickBot="1" x14ac:dyDescent="0.3">
      <c r="A9" s="387"/>
      <c r="B9" s="395"/>
      <c r="C9" s="483"/>
      <c r="D9" s="484"/>
      <c r="E9" s="484"/>
      <c r="F9" s="484"/>
      <c r="G9" s="484"/>
      <c r="H9" s="484"/>
      <c r="I9" s="484"/>
      <c r="J9" s="485"/>
      <c r="K9" s="475"/>
      <c r="L9" s="476"/>
      <c r="N9">
        <v>100</v>
      </c>
    </row>
    <row r="10" spans="1:14" x14ac:dyDescent="0.25">
      <c r="A10" s="107"/>
      <c r="B10" s="1"/>
      <c r="C10" s="106"/>
      <c r="K10" s="43"/>
      <c r="L10" s="52"/>
    </row>
    <row r="11" spans="1:14" ht="63" x14ac:dyDescent="0.25">
      <c r="A11" s="108" t="s">
        <v>1252</v>
      </c>
      <c r="B11" s="108" t="s">
        <v>245</v>
      </c>
      <c r="C11" s="109" t="s">
        <v>246</v>
      </c>
      <c r="D11" s="108" t="s">
        <v>247</v>
      </c>
      <c r="E11" s="108" t="s">
        <v>248</v>
      </c>
      <c r="F11" s="108" t="s">
        <v>249</v>
      </c>
      <c r="G11" s="108" t="s">
        <v>250</v>
      </c>
      <c r="H11" s="108" t="s">
        <v>251</v>
      </c>
      <c r="I11" s="108" t="s">
        <v>252</v>
      </c>
      <c r="J11" s="108" t="s">
        <v>253</v>
      </c>
      <c r="K11" s="229" t="s">
        <v>254</v>
      </c>
      <c r="L11" s="260" t="s">
        <v>1402</v>
      </c>
      <c r="M11" s="463" t="s">
        <v>1379</v>
      </c>
    </row>
    <row r="12" spans="1:14" ht="15" customHeight="1" x14ac:dyDescent="0.25">
      <c r="A12" s="110" t="s">
        <v>15</v>
      </c>
      <c r="B12" s="111"/>
      <c r="C12" s="227"/>
      <c r="D12" s="227"/>
      <c r="E12" s="129"/>
      <c r="F12" s="227"/>
      <c r="G12" s="227"/>
      <c r="H12" s="227"/>
      <c r="I12" s="227"/>
      <c r="J12" s="227"/>
      <c r="K12" s="112"/>
      <c r="L12" s="111"/>
      <c r="M12" s="463"/>
    </row>
    <row r="13" spans="1:14" ht="75" x14ac:dyDescent="0.25">
      <c r="A13" s="113" t="s">
        <v>520</v>
      </c>
      <c r="B13" s="114" t="s">
        <v>521</v>
      </c>
      <c r="C13" s="114" t="s">
        <v>15</v>
      </c>
      <c r="D13" s="114"/>
      <c r="E13" s="113" t="s">
        <v>14</v>
      </c>
      <c r="F13" s="114" t="s">
        <v>258</v>
      </c>
      <c r="G13" s="115"/>
      <c r="H13" s="116"/>
      <c r="I13" s="115"/>
      <c r="J13" s="115"/>
      <c r="K13" s="117">
        <f>ROUND(AVERAGE(K14,K17,K24,K26),0)</f>
        <v>100</v>
      </c>
      <c r="L13" s="528"/>
      <c r="M13" s="266">
        <f>(M14+M17+M24+M26)/4</f>
        <v>82</v>
      </c>
    </row>
    <row r="14" spans="1:14" ht="98.25" customHeight="1" x14ac:dyDescent="0.25">
      <c r="A14" s="88" t="s">
        <v>522</v>
      </c>
      <c r="B14" s="118" t="s">
        <v>186</v>
      </c>
      <c r="C14" s="90" t="s">
        <v>523</v>
      </c>
      <c r="D14" s="228" t="s">
        <v>524</v>
      </c>
      <c r="E14" s="226" t="s">
        <v>525</v>
      </c>
      <c r="F14" s="118" t="s">
        <v>526</v>
      </c>
      <c r="G14" s="119"/>
      <c r="H14" s="120"/>
      <c r="I14" s="118"/>
      <c r="J14" s="121"/>
      <c r="K14" s="122">
        <f>ROUND(AVERAGE(K15:K16),0)</f>
        <v>100</v>
      </c>
      <c r="L14" s="521" t="s">
        <v>1373</v>
      </c>
      <c r="M14" s="122">
        <f>+AVERAGE(M15:M16)</f>
        <v>80</v>
      </c>
    </row>
    <row r="15" spans="1:14" ht="328.5" customHeight="1" x14ac:dyDescent="0.25">
      <c r="A15" s="49" t="s">
        <v>527</v>
      </c>
      <c r="B15" s="118" t="s">
        <v>186</v>
      </c>
      <c r="C15" s="118" t="s">
        <v>528</v>
      </c>
      <c r="D15" s="118" t="s">
        <v>529</v>
      </c>
      <c r="E15" s="19" t="s">
        <v>530</v>
      </c>
      <c r="F15" s="118"/>
      <c r="G15" s="121" t="s">
        <v>340</v>
      </c>
      <c r="H15" s="123" t="s">
        <v>1380</v>
      </c>
      <c r="I15" s="124" t="s">
        <v>1285</v>
      </c>
      <c r="J15" s="118"/>
      <c r="K15" s="19">
        <v>100</v>
      </c>
      <c r="L15" s="518" t="s">
        <v>1455</v>
      </c>
      <c r="M15" s="19">
        <v>80</v>
      </c>
    </row>
    <row r="16" spans="1:14" ht="267" customHeight="1" x14ac:dyDescent="0.25">
      <c r="A16" s="49" t="s">
        <v>531</v>
      </c>
      <c r="B16" s="118" t="s">
        <v>235</v>
      </c>
      <c r="C16" s="118" t="s">
        <v>532</v>
      </c>
      <c r="D16" s="118" t="s">
        <v>533</v>
      </c>
      <c r="E16" s="19" t="s">
        <v>534</v>
      </c>
      <c r="F16" s="118"/>
      <c r="G16" s="118" t="s">
        <v>535</v>
      </c>
      <c r="H16" s="123" t="s">
        <v>1381</v>
      </c>
      <c r="I16" s="123" t="s">
        <v>1286</v>
      </c>
      <c r="J16" s="118"/>
      <c r="K16" s="19">
        <v>100</v>
      </c>
      <c r="L16" s="522" t="s">
        <v>1456</v>
      </c>
      <c r="M16" s="19">
        <v>80</v>
      </c>
    </row>
    <row r="17" spans="1:13" ht="121.5" customHeight="1" x14ac:dyDescent="0.25">
      <c r="A17" s="88" t="s">
        <v>536</v>
      </c>
      <c r="B17" s="118" t="s">
        <v>186</v>
      </c>
      <c r="C17" s="90" t="s">
        <v>537</v>
      </c>
      <c r="D17" s="90" t="s">
        <v>538</v>
      </c>
      <c r="E17" s="88" t="s">
        <v>539</v>
      </c>
      <c r="F17" s="118" t="s">
        <v>540</v>
      </c>
      <c r="G17" s="119"/>
      <c r="H17" s="123"/>
      <c r="I17" s="123"/>
      <c r="J17" s="118"/>
      <c r="K17" s="122">
        <f>ROUND(AVERAGE(K18:K23),0)</f>
        <v>100</v>
      </c>
      <c r="L17" s="521" t="s">
        <v>1374</v>
      </c>
      <c r="M17" s="263">
        <f>+AVERAGE(M18:M23)</f>
        <v>80</v>
      </c>
    </row>
    <row r="18" spans="1:13" ht="408.75" customHeight="1" x14ac:dyDescent="0.25">
      <c r="A18" s="49" t="s">
        <v>541</v>
      </c>
      <c r="B18" s="118" t="s">
        <v>186</v>
      </c>
      <c r="C18" s="118" t="s">
        <v>542</v>
      </c>
      <c r="D18" s="118" t="s">
        <v>543</v>
      </c>
      <c r="E18" s="49" t="s">
        <v>544</v>
      </c>
      <c r="F18" s="118"/>
      <c r="G18" s="121" t="s">
        <v>545</v>
      </c>
      <c r="H18" s="123" t="s">
        <v>546</v>
      </c>
      <c r="I18" s="123" t="s">
        <v>1287</v>
      </c>
      <c r="J18" s="118"/>
      <c r="K18" s="19">
        <v>100</v>
      </c>
      <c r="L18" s="518" t="s">
        <v>1457</v>
      </c>
      <c r="M18" s="19">
        <v>100</v>
      </c>
    </row>
    <row r="19" spans="1:13" ht="409.6" customHeight="1" x14ac:dyDescent="0.25">
      <c r="A19" s="49" t="s">
        <v>547</v>
      </c>
      <c r="B19" s="118" t="s">
        <v>186</v>
      </c>
      <c r="C19" s="118" t="s">
        <v>548</v>
      </c>
      <c r="D19" s="118" t="s">
        <v>549</v>
      </c>
      <c r="E19" s="49" t="s">
        <v>550</v>
      </c>
      <c r="F19" s="118"/>
      <c r="G19" s="121" t="s">
        <v>545</v>
      </c>
      <c r="H19" s="123" t="s">
        <v>551</v>
      </c>
      <c r="I19" s="123" t="s">
        <v>1286</v>
      </c>
      <c r="J19" s="118"/>
      <c r="K19" s="19">
        <v>100</v>
      </c>
      <c r="L19" s="518" t="s">
        <v>1458</v>
      </c>
      <c r="M19" s="19">
        <v>60</v>
      </c>
    </row>
    <row r="20" spans="1:13" ht="409.5" x14ac:dyDescent="0.25">
      <c r="A20" s="49" t="s">
        <v>552</v>
      </c>
      <c r="B20" s="118" t="s">
        <v>186</v>
      </c>
      <c r="C20" s="118" t="s">
        <v>553</v>
      </c>
      <c r="D20" s="118" t="s">
        <v>554</v>
      </c>
      <c r="E20" s="49" t="s">
        <v>555</v>
      </c>
      <c r="F20" s="118"/>
      <c r="G20" s="118" t="s">
        <v>556</v>
      </c>
      <c r="H20" s="123" t="s">
        <v>557</v>
      </c>
      <c r="I20" s="123" t="s">
        <v>1286</v>
      </c>
      <c r="J20" s="118"/>
      <c r="K20" s="19">
        <v>100</v>
      </c>
      <c r="L20" s="518" t="s">
        <v>1459</v>
      </c>
      <c r="M20" s="19">
        <v>80</v>
      </c>
    </row>
    <row r="21" spans="1:13" ht="360" x14ac:dyDescent="0.25">
      <c r="A21" s="49" t="s">
        <v>558</v>
      </c>
      <c r="B21" s="118" t="s">
        <v>186</v>
      </c>
      <c r="C21" s="118" t="s">
        <v>559</v>
      </c>
      <c r="D21" s="118" t="s">
        <v>560</v>
      </c>
      <c r="E21" s="49" t="s">
        <v>561</v>
      </c>
      <c r="F21" s="118"/>
      <c r="G21" s="121" t="s">
        <v>545</v>
      </c>
      <c r="H21" s="123" t="s">
        <v>562</v>
      </c>
      <c r="I21" s="123" t="s">
        <v>1348</v>
      </c>
      <c r="J21" s="118"/>
      <c r="K21" s="19">
        <v>100</v>
      </c>
      <c r="L21" s="518" t="s">
        <v>1460</v>
      </c>
      <c r="M21" s="19">
        <v>80</v>
      </c>
    </row>
    <row r="22" spans="1:13" ht="234.75" customHeight="1" x14ac:dyDescent="0.25">
      <c r="A22" s="49" t="s">
        <v>563</v>
      </c>
      <c r="B22" s="118" t="s">
        <v>186</v>
      </c>
      <c r="C22" s="118" t="s">
        <v>564</v>
      </c>
      <c r="D22" s="118" t="s">
        <v>565</v>
      </c>
      <c r="E22" s="49" t="s">
        <v>566</v>
      </c>
      <c r="F22" s="118"/>
      <c r="G22" s="121"/>
      <c r="H22" s="123" t="s">
        <v>567</v>
      </c>
      <c r="I22" s="123" t="s">
        <v>1289</v>
      </c>
      <c r="J22" s="118"/>
      <c r="K22" s="19">
        <v>100</v>
      </c>
      <c r="L22" s="518" t="s">
        <v>1461</v>
      </c>
      <c r="M22" s="19">
        <v>80</v>
      </c>
    </row>
    <row r="23" spans="1:13" ht="240" customHeight="1" x14ac:dyDescent="0.25">
      <c r="A23" s="49" t="s">
        <v>568</v>
      </c>
      <c r="B23" s="118" t="s">
        <v>186</v>
      </c>
      <c r="C23" s="118" t="s">
        <v>569</v>
      </c>
      <c r="D23" s="118" t="s">
        <v>570</v>
      </c>
      <c r="E23" s="49" t="s">
        <v>571</v>
      </c>
      <c r="F23" s="118"/>
      <c r="G23" s="121"/>
      <c r="H23" s="123" t="s">
        <v>572</v>
      </c>
      <c r="I23" s="123" t="s">
        <v>1289</v>
      </c>
      <c r="J23" s="118"/>
      <c r="K23" s="19">
        <v>100</v>
      </c>
      <c r="L23" s="518" t="s">
        <v>1462</v>
      </c>
      <c r="M23" s="19">
        <v>80</v>
      </c>
    </row>
    <row r="24" spans="1:13" ht="63" customHeight="1" x14ac:dyDescent="0.25">
      <c r="A24" s="88" t="s">
        <v>573</v>
      </c>
      <c r="B24" s="90" t="s">
        <v>186</v>
      </c>
      <c r="C24" s="90" t="s">
        <v>574</v>
      </c>
      <c r="D24" s="90" t="s">
        <v>575</v>
      </c>
      <c r="E24" s="88" t="s">
        <v>576</v>
      </c>
      <c r="F24" s="118" t="s">
        <v>526</v>
      </c>
      <c r="G24" s="119"/>
      <c r="H24" s="125"/>
      <c r="I24" s="123"/>
      <c r="J24" s="118"/>
      <c r="K24" s="122">
        <f>K25</f>
        <v>100</v>
      </c>
      <c r="L24" s="521" t="s">
        <v>1375</v>
      </c>
      <c r="M24" s="122">
        <f>+AVERAGE(M25)</f>
        <v>80</v>
      </c>
    </row>
    <row r="25" spans="1:13" ht="240" x14ac:dyDescent="0.25">
      <c r="A25" s="49" t="s">
        <v>577</v>
      </c>
      <c r="B25" s="118" t="s">
        <v>186</v>
      </c>
      <c r="C25" s="118" t="s">
        <v>578</v>
      </c>
      <c r="D25" s="118" t="s">
        <v>579</v>
      </c>
      <c r="E25" s="49" t="s">
        <v>580</v>
      </c>
      <c r="F25" s="118"/>
      <c r="G25" s="121" t="s">
        <v>545</v>
      </c>
      <c r="H25"/>
      <c r="I25" s="123" t="s">
        <v>1288</v>
      </c>
      <c r="J25" s="118"/>
      <c r="K25" s="19">
        <v>100</v>
      </c>
      <c r="L25" s="518" t="s">
        <v>1463</v>
      </c>
      <c r="M25" s="19">
        <v>80</v>
      </c>
    </row>
    <row r="26" spans="1:13" ht="102" customHeight="1" x14ac:dyDescent="0.25">
      <c r="A26" s="88" t="s">
        <v>581</v>
      </c>
      <c r="B26" s="118" t="s">
        <v>186</v>
      </c>
      <c r="C26" s="90" t="s">
        <v>582</v>
      </c>
      <c r="D26" s="90" t="s">
        <v>583</v>
      </c>
      <c r="E26" s="88" t="s">
        <v>584</v>
      </c>
      <c r="F26" s="118" t="s">
        <v>540</v>
      </c>
      <c r="G26" s="119"/>
      <c r="H26" s="123"/>
      <c r="I26" s="123"/>
      <c r="J26" s="118"/>
      <c r="K26" s="122">
        <f>ROUND(AVERAGE(K27:K31),0)</f>
        <v>100</v>
      </c>
      <c r="L26" s="521" t="s">
        <v>1376</v>
      </c>
      <c r="M26" s="122">
        <f>+AVERAGE(M27:M31)</f>
        <v>88</v>
      </c>
    </row>
    <row r="27" spans="1:13" ht="245.25" customHeight="1" x14ac:dyDescent="0.25">
      <c r="A27" s="49" t="s">
        <v>585</v>
      </c>
      <c r="B27" s="118" t="s">
        <v>186</v>
      </c>
      <c r="C27" s="118" t="s">
        <v>586</v>
      </c>
      <c r="D27" s="118" t="s">
        <v>587</v>
      </c>
      <c r="E27" s="49" t="s">
        <v>588</v>
      </c>
      <c r="F27" s="118"/>
      <c r="G27" s="118" t="s">
        <v>556</v>
      </c>
      <c r="H27" s="123" t="s">
        <v>589</v>
      </c>
      <c r="I27" s="123" t="s">
        <v>1290</v>
      </c>
      <c r="J27" s="118"/>
      <c r="K27" s="19">
        <v>100</v>
      </c>
      <c r="L27" s="518" t="s">
        <v>1464</v>
      </c>
      <c r="M27" s="19">
        <v>100</v>
      </c>
    </row>
    <row r="28" spans="1:13" ht="405" x14ac:dyDescent="0.25">
      <c r="A28" s="49" t="s">
        <v>590</v>
      </c>
      <c r="B28" s="118" t="s">
        <v>186</v>
      </c>
      <c r="C28" s="118" t="s">
        <v>591</v>
      </c>
      <c r="D28" s="118" t="s">
        <v>592</v>
      </c>
      <c r="E28" s="49" t="s">
        <v>593</v>
      </c>
      <c r="F28" s="118"/>
      <c r="G28" s="121" t="s">
        <v>545</v>
      </c>
      <c r="H28" s="123" t="s">
        <v>594</v>
      </c>
      <c r="I28" s="124"/>
      <c r="J28" s="118" t="s">
        <v>1349</v>
      </c>
      <c r="K28" s="19">
        <v>100</v>
      </c>
      <c r="L28" s="518" t="s">
        <v>1465</v>
      </c>
      <c r="M28" s="19">
        <v>80</v>
      </c>
    </row>
    <row r="29" spans="1:13" ht="255" x14ac:dyDescent="0.25">
      <c r="A29" s="49" t="s">
        <v>595</v>
      </c>
      <c r="B29" s="118" t="s">
        <v>235</v>
      </c>
      <c r="C29" s="118" t="s">
        <v>596</v>
      </c>
      <c r="D29" s="118" t="s">
        <v>597</v>
      </c>
      <c r="E29" s="49" t="s">
        <v>598</v>
      </c>
      <c r="F29" s="118"/>
      <c r="G29" s="121" t="s">
        <v>545</v>
      </c>
      <c r="H29" s="123" t="s">
        <v>599</v>
      </c>
      <c r="I29" s="123" t="s">
        <v>1313</v>
      </c>
      <c r="J29" s="118"/>
      <c r="K29" s="19">
        <v>100</v>
      </c>
      <c r="L29" s="518" t="s">
        <v>1466</v>
      </c>
      <c r="M29" s="19">
        <v>100</v>
      </c>
    </row>
    <row r="30" spans="1:13" ht="240" x14ac:dyDescent="0.25">
      <c r="A30" s="49" t="s">
        <v>600</v>
      </c>
      <c r="B30" s="118" t="s">
        <v>235</v>
      </c>
      <c r="C30" s="118" t="s">
        <v>601</v>
      </c>
      <c r="D30" s="118" t="s">
        <v>602</v>
      </c>
      <c r="E30" s="49" t="s">
        <v>603</v>
      </c>
      <c r="F30" s="118"/>
      <c r="G30" s="118" t="s">
        <v>556</v>
      </c>
      <c r="H30" s="123" t="s">
        <v>604</v>
      </c>
      <c r="I30" s="123" t="s">
        <v>1291</v>
      </c>
      <c r="J30" s="118"/>
      <c r="K30" s="19">
        <v>100</v>
      </c>
      <c r="L30" s="518" t="s">
        <v>1467</v>
      </c>
      <c r="M30" s="19">
        <v>80</v>
      </c>
    </row>
    <row r="31" spans="1:13" ht="366.75" customHeight="1" x14ac:dyDescent="0.25">
      <c r="A31" s="49" t="s">
        <v>605</v>
      </c>
      <c r="B31" s="118" t="s">
        <v>235</v>
      </c>
      <c r="C31" s="118" t="s">
        <v>606</v>
      </c>
      <c r="D31" s="118" t="s">
        <v>607</v>
      </c>
      <c r="E31" s="49" t="s">
        <v>608</v>
      </c>
      <c r="F31" s="118"/>
      <c r="G31" s="121" t="s">
        <v>340</v>
      </c>
      <c r="H31" s="123" t="s">
        <v>609</v>
      </c>
      <c r="I31" s="123" t="s">
        <v>1292</v>
      </c>
      <c r="J31" s="118"/>
      <c r="K31" s="19">
        <v>100</v>
      </c>
      <c r="L31" s="518" t="s">
        <v>1468</v>
      </c>
      <c r="M31" s="19">
        <v>80</v>
      </c>
    </row>
    <row r="32" spans="1:13" x14ac:dyDescent="0.25">
      <c r="A32" s="110" t="s">
        <v>17</v>
      </c>
      <c r="B32" s="126"/>
      <c r="C32" s="126"/>
      <c r="D32" s="126"/>
      <c r="E32" s="129"/>
      <c r="F32" s="126"/>
      <c r="G32" s="126"/>
      <c r="H32" s="127"/>
      <c r="I32" s="128"/>
      <c r="J32" s="128"/>
      <c r="K32" s="129"/>
      <c r="L32" s="529"/>
      <c r="M32" s="126"/>
    </row>
    <row r="33" spans="1:13" ht="120" x14ac:dyDescent="0.25">
      <c r="A33" s="113" t="s">
        <v>610</v>
      </c>
      <c r="B33" s="114" t="s">
        <v>186</v>
      </c>
      <c r="C33" s="114" t="s">
        <v>17</v>
      </c>
      <c r="D33" s="114" t="s">
        <v>274</v>
      </c>
      <c r="E33" s="113" t="s">
        <v>16</v>
      </c>
      <c r="F33" s="115"/>
      <c r="G33" s="115"/>
      <c r="H33" s="130"/>
      <c r="I33" s="132"/>
      <c r="J33" s="132"/>
      <c r="K33" s="117">
        <f>K34</f>
        <v>80</v>
      </c>
      <c r="L33" s="528"/>
      <c r="M33" s="117">
        <f>+M34</f>
        <v>80</v>
      </c>
    </row>
    <row r="34" spans="1:13" ht="75" x14ac:dyDescent="0.25">
      <c r="A34" s="88" t="s">
        <v>611</v>
      </c>
      <c r="B34" s="90" t="s">
        <v>186</v>
      </c>
      <c r="C34" s="90" t="s">
        <v>612</v>
      </c>
      <c r="D34" s="90" t="s">
        <v>613</v>
      </c>
      <c r="E34" s="88" t="s">
        <v>614</v>
      </c>
      <c r="F34" s="118" t="s">
        <v>540</v>
      </c>
      <c r="G34" s="119"/>
      <c r="H34" s="125"/>
      <c r="I34" s="123"/>
      <c r="J34" s="118"/>
      <c r="K34" s="122">
        <f>ROUND(AVERAGE(K35:K36),0)</f>
        <v>80</v>
      </c>
      <c r="L34" s="521" t="s">
        <v>1377</v>
      </c>
      <c r="M34" s="122">
        <f>+AVERAGE(M35:M36)</f>
        <v>80</v>
      </c>
    </row>
    <row r="35" spans="1:13" ht="315" x14ac:dyDescent="0.25">
      <c r="A35" s="49" t="s">
        <v>615</v>
      </c>
      <c r="B35" s="118" t="s">
        <v>186</v>
      </c>
      <c r="C35" s="118" t="s">
        <v>616</v>
      </c>
      <c r="D35" s="118" t="s">
        <v>617</v>
      </c>
      <c r="E35" s="49" t="s">
        <v>618</v>
      </c>
      <c r="F35" s="118"/>
      <c r="G35" s="121"/>
      <c r="H35" s="123" t="s">
        <v>619</v>
      </c>
      <c r="I35" s="123" t="s">
        <v>1293</v>
      </c>
      <c r="J35" s="118"/>
      <c r="K35" s="19">
        <v>80</v>
      </c>
      <c r="L35" s="518" t="s">
        <v>1469</v>
      </c>
      <c r="M35" s="19">
        <v>80</v>
      </c>
    </row>
    <row r="36" spans="1:13" ht="285" x14ac:dyDescent="0.25">
      <c r="A36" s="49" t="s">
        <v>620</v>
      </c>
      <c r="B36" s="118" t="s">
        <v>186</v>
      </c>
      <c r="C36" s="118" t="s">
        <v>621</v>
      </c>
      <c r="D36" s="118" t="s">
        <v>622</v>
      </c>
      <c r="E36" s="49" t="s">
        <v>623</v>
      </c>
      <c r="F36" s="118"/>
      <c r="G36" s="121"/>
      <c r="H36" s="123" t="s">
        <v>624</v>
      </c>
      <c r="I36" s="123" t="s">
        <v>1293</v>
      </c>
      <c r="J36" s="118"/>
      <c r="K36" s="19">
        <v>80</v>
      </c>
      <c r="L36" s="518" t="s">
        <v>1470</v>
      </c>
      <c r="M36" s="19">
        <v>80</v>
      </c>
    </row>
    <row r="37" spans="1:13" x14ac:dyDescent="0.25">
      <c r="A37" s="110" t="s">
        <v>19</v>
      </c>
      <c r="B37" s="126"/>
      <c r="C37" s="126"/>
      <c r="D37" s="126"/>
      <c r="E37" s="129"/>
      <c r="F37" s="126"/>
      <c r="G37" s="126"/>
      <c r="H37" s="127"/>
      <c r="I37" s="127"/>
      <c r="J37" s="128"/>
      <c r="K37" s="129"/>
      <c r="L37" s="529"/>
      <c r="M37" s="126"/>
    </row>
    <row r="38" spans="1:13" ht="75" x14ac:dyDescent="0.25">
      <c r="A38" s="113" t="s">
        <v>625</v>
      </c>
      <c r="B38" s="114" t="s">
        <v>626</v>
      </c>
      <c r="C38" s="114" t="s">
        <v>19</v>
      </c>
      <c r="D38" s="114"/>
      <c r="E38" s="113" t="s">
        <v>18</v>
      </c>
      <c r="F38" s="115"/>
      <c r="G38" s="133"/>
      <c r="H38" s="134"/>
      <c r="I38" s="131"/>
      <c r="J38" s="132"/>
      <c r="K38" s="135">
        <f>ROUND(AVERAGE(K39,K46),0)</f>
        <v>99</v>
      </c>
      <c r="L38" s="530"/>
      <c r="M38" s="267">
        <f>+(M39+M46)/2</f>
        <v>78.333333333333343</v>
      </c>
    </row>
    <row r="39" spans="1:13" ht="126.75" customHeight="1" x14ac:dyDescent="0.25">
      <c r="A39" s="88" t="s">
        <v>627</v>
      </c>
      <c r="B39" s="136" t="s">
        <v>181</v>
      </c>
      <c r="C39" s="90" t="s">
        <v>182</v>
      </c>
      <c r="D39" s="90" t="s">
        <v>628</v>
      </c>
      <c r="E39" s="88" t="s">
        <v>629</v>
      </c>
      <c r="F39" s="118" t="s">
        <v>526</v>
      </c>
      <c r="G39" s="119"/>
      <c r="H39" s="125"/>
      <c r="I39" s="123"/>
      <c r="J39" s="118"/>
      <c r="K39" s="122">
        <f>ROUND(AVERAGE(K40:K45),0)</f>
        <v>100</v>
      </c>
      <c r="L39" s="521" t="s">
        <v>1471</v>
      </c>
      <c r="M39" s="263">
        <f>+AVERAGE(M40:M45)</f>
        <v>76.666666666666671</v>
      </c>
    </row>
    <row r="40" spans="1:13" ht="409.5" x14ac:dyDescent="0.25">
      <c r="A40" s="49" t="s">
        <v>630</v>
      </c>
      <c r="B40" s="118" t="s">
        <v>181</v>
      </c>
      <c r="C40" s="118" t="s">
        <v>183</v>
      </c>
      <c r="D40" s="118" t="s">
        <v>631</v>
      </c>
      <c r="E40" s="49" t="s">
        <v>632</v>
      </c>
      <c r="F40" s="118"/>
      <c r="G40" s="121" t="s">
        <v>633</v>
      </c>
      <c r="H40" s="123" t="s">
        <v>634</v>
      </c>
      <c r="I40" s="123" t="s">
        <v>1322</v>
      </c>
      <c r="J40" s="118"/>
      <c r="K40" s="19">
        <v>100</v>
      </c>
      <c r="L40" s="518" t="s">
        <v>1472</v>
      </c>
      <c r="M40" s="19">
        <v>80</v>
      </c>
    </row>
    <row r="41" spans="1:13" ht="405" x14ac:dyDescent="0.25">
      <c r="A41" s="49" t="s">
        <v>635</v>
      </c>
      <c r="B41" s="137" t="s">
        <v>636</v>
      </c>
      <c r="C41" s="118" t="s">
        <v>637</v>
      </c>
      <c r="D41" s="118" t="s">
        <v>638</v>
      </c>
      <c r="E41" s="49" t="s">
        <v>639</v>
      </c>
      <c r="F41" s="118"/>
      <c r="G41" s="118" t="s">
        <v>640</v>
      </c>
      <c r="H41" s="123" t="s">
        <v>641</v>
      </c>
      <c r="I41" s="123" t="s">
        <v>1294</v>
      </c>
      <c r="J41" s="118"/>
      <c r="K41" s="19">
        <v>100</v>
      </c>
      <c r="L41" s="518" t="s">
        <v>1451</v>
      </c>
      <c r="M41" s="19">
        <v>100</v>
      </c>
    </row>
    <row r="42" spans="1:13" ht="225" x14ac:dyDescent="0.25">
      <c r="A42" s="49" t="s">
        <v>642</v>
      </c>
      <c r="B42" s="118" t="s">
        <v>643</v>
      </c>
      <c r="C42" s="118" t="s">
        <v>644</v>
      </c>
      <c r="D42" s="118" t="s">
        <v>645</v>
      </c>
      <c r="E42" s="49" t="s">
        <v>646</v>
      </c>
      <c r="F42" s="118"/>
      <c r="G42" s="121"/>
      <c r="H42" s="123" t="s">
        <v>647</v>
      </c>
      <c r="I42" s="123" t="s">
        <v>1323</v>
      </c>
      <c r="J42" s="118"/>
      <c r="K42" s="19">
        <v>100</v>
      </c>
      <c r="L42" s="518" t="s">
        <v>1473</v>
      </c>
      <c r="M42" s="19">
        <v>80</v>
      </c>
    </row>
    <row r="43" spans="1:13" ht="409.5" customHeight="1" x14ac:dyDescent="0.25">
      <c r="A43" s="49" t="s">
        <v>648</v>
      </c>
      <c r="B43" s="118" t="s">
        <v>636</v>
      </c>
      <c r="C43" s="118" t="s">
        <v>649</v>
      </c>
      <c r="D43" s="118" t="s">
        <v>650</v>
      </c>
      <c r="E43" s="49" t="s">
        <v>651</v>
      </c>
      <c r="F43" s="118"/>
      <c r="G43" s="118" t="s">
        <v>652</v>
      </c>
      <c r="H43" s="123" t="s">
        <v>653</v>
      </c>
      <c r="I43" s="123" t="s">
        <v>1295</v>
      </c>
      <c r="J43" s="118"/>
      <c r="K43" s="19">
        <v>100</v>
      </c>
      <c r="L43" s="518" t="s">
        <v>1474</v>
      </c>
      <c r="M43" s="19">
        <v>20</v>
      </c>
    </row>
    <row r="44" spans="1:13" ht="239.25" customHeight="1" x14ac:dyDescent="0.25">
      <c r="A44" s="49" t="s">
        <v>654</v>
      </c>
      <c r="B44" s="118" t="s">
        <v>636</v>
      </c>
      <c r="C44" s="118" t="s">
        <v>655</v>
      </c>
      <c r="D44" s="118" t="s">
        <v>656</v>
      </c>
      <c r="E44" s="49" t="s">
        <v>657</v>
      </c>
      <c r="F44" s="121" t="s">
        <v>658</v>
      </c>
      <c r="G44" s="121"/>
      <c r="H44" s="123" t="s">
        <v>659</v>
      </c>
      <c r="I44" s="123" t="s">
        <v>1324</v>
      </c>
      <c r="J44" s="118"/>
      <c r="K44" s="19">
        <v>100</v>
      </c>
      <c r="L44" s="518" t="s">
        <v>1475</v>
      </c>
      <c r="M44" s="19">
        <v>80</v>
      </c>
    </row>
    <row r="45" spans="1:13" ht="285" x14ac:dyDescent="0.25">
      <c r="A45" s="49" t="s">
        <v>660</v>
      </c>
      <c r="B45" s="118" t="s">
        <v>181</v>
      </c>
      <c r="C45" s="118" t="s">
        <v>184</v>
      </c>
      <c r="D45" s="118" t="s">
        <v>661</v>
      </c>
      <c r="E45" s="49" t="s">
        <v>662</v>
      </c>
      <c r="F45" s="118"/>
      <c r="G45" s="121" t="s">
        <v>633</v>
      </c>
      <c r="H45" s="123" t="s">
        <v>663</v>
      </c>
      <c r="I45" s="153" t="s">
        <v>1325</v>
      </c>
      <c r="J45" s="106"/>
      <c r="K45" s="19">
        <v>100</v>
      </c>
      <c r="L45" s="518" t="s">
        <v>1476</v>
      </c>
      <c r="M45" s="19">
        <v>100</v>
      </c>
    </row>
    <row r="46" spans="1:13" ht="129.75" customHeight="1" x14ac:dyDescent="0.25">
      <c r="A46" s="88" t="s">
        <v>664</v>
      </c>
      <c r="B46" s="90" t="s">
        <v>636</v>
      </c>
      <c r="C46" s="90" t="s">
        <v>665</v>
      </c>
      <c r="D46" s="90" t="s">
        <v>666</v>
      </c>
      <c r="E46" s="88" t="s">
        <v>667</v>
      </c>
      <c r="F46" s="118" t="s">
        <v>526</v>
      </c>
      <c r="G46" s="119"/>
      <c r="H46" s="125"/>
      <c r="I46" s="123"/>
      <c r="J46" s="118"/>
      <c r="K46" s="122">
        <f>ROUND(AVERAGE(K47:K55),0)</f>
        <v>98</v>
      </c>
      <c r="L46" s="521" t="s">
        <v>1378</v>
      </c>
      <c r="M46" s="263">
        <f>+AVERAGE(M47:M55)</f>
        <v>80</v>
      </c>
    </row>
    <row r="47" spans="1:13" ht="409.5" x14ac:dyDescent="0.25">
      <c r="A47" s="49" t="s">
        <v>668</v>
      </c>
      <c r="B47" s="118" t="s">
        <v>636</v>
      </c>
      <c r="C47" s="118" t="s">
        <v>669</v>
      </c>
      <c r="D47" s="118" t="s">
        <v>670</v>
      </c>
      <c r="E47" s="49" t="s">
        <v>671</v>
      </c>
      <c r="F47" s="118"/>
      <c r="G47" s="121" t="s">
        <v>672</v>
      </c>
      <c r="H47" s="123" t="s">
        <v>673</v>
      </c>
      <c r="I47" s="123" t="s">
        <v>1296</v>
      </c>
      <c r="J47" s="118"/>
      <c r="K47" s="19">
        <v>100</v>
      </c>
      <c r="L47" s="518" t="s">
        <v>1477</v>
      </c>
      <c r="M47" s="19">
        <v>60</v>
      </c>
    </row>
    <row r="48" spans="1:13" ht="406.5" customHeight="1" x14ac:dyDescent="0.25">
      <c r="A48" s="49" t="s">
        <v>674</v>
      </c>
      <c r="B48" s="118" t="s">
        <v>235</v>
      </c>
      <c r="C48" s="118" t="s">
        <v>675</v>
      </c>
      <c r="D48" s="118" t="s">
        <v>676</v>
      </c>
      <c r="E48" s="49" t="s">
        <v>677</v>
      </c>
      <c r="F48" s="118"/>
      <c r="G48" s="118" t="s">
        <v>678</v>
      </c>
      <c r="H48" s="123" t="s">
        <v>679</v>
      </c>
      <c r="I48" s="123" t="s">
        <v>1326</v>
      </c>
      <c r="J48" s="118"/>
      <c r="K48" s="19">
        <v>100</v>
      </c>
      <c r="L48" s="518" t="s">
        <v>1478</v>
      </c>
      <c r="M48" s="19">
        <v>80</v>
      </c>
    </row>
    <row r="49" spans="1:13" ht="210" x14ac:dyDescent="0.25">
      <c r="A49" s="49" t="s">
        <v>680</v>
      </c>
      <c r="B49" s="118" t="s">
        <v>235</v>
      </c>
      <c r="C49" s="118" t="s">
        <v>681</v>
      </c>
      <c r="D49" s="118" t="s">
        <v>682</v>
      </c>
      <c r="E49" s="49" t="s">
        <v>683</v>
      </c>
      <c r="F49" s="118"/>
      <c r="G49" s="118" t="s">
        <v>684</v>
      </c>
      <c r="H49" s="123" t="s">
        <v>685</v>
      </c>
      <c r="I49" s="123" t="s">
        <v>1297</v>
      </c>
      <c r="J49" s="118"/>
      <c r="K49" s="19">
        <v>100</v>
      </c>
      <c r="L49" s="518" t="s">
        <v>1479</v>
      </c>
      <c r="M49" s="19">
        <v>80</v>
      </c>
    </row>
    <row r="50" spans="1:13" ht="270" x14ac:dyDescent="0.25">
      <c r="A50" s="49" t="s">
        <v>686</v>
      </c>
      <c r="B50" s="118" t="s">
        <v>235</v>
      </c>
      <c r="C50" s="118" t="s">
        <v>687</v>
      </c>
      <c r="D50" s="118" t="s">
        <v>688</v>
      </c>
      <c r="E50" s="49" t="s">
        <v>689</v>
      </c>
      <c r="F50" s="118"/>
      <c r="G50" s="118" t="s">
        <v>690</v>
      </c>
      <c r="H50" s="123" t="s">
        <v>691</v>
      </c>
      <c r="I50" s="123" t="s">
        <v>1298</v>
      </c>
      <c r="J50" s="118"/>
      <c r="K50" s="19">
        <v>100</v>
      </c>
      <c r="L50" s="518" t="s">
        <v>1480</v>
      </c>
      <c r="M50" s="19">
        <v>80</v>
      </c>
    </row>
    <row r="51" spans="1:13" ht="224.25" customHeight="1" x14ac:dyDescent="0.25">
      <c r="A51" s="49" t="s">
        <v>692</v>
      </c>
      <c r="B51" s="118" t="s">
        <v>235</v>
      </c>
      <c r="C51" s="118" t="s">
        <v>693</v>
      </c>
      <c r="D51" s="118" t="s">
        <v>694</v>
      </c>
      <c r="E51" s="49" t="s">
        <v>695</v>
      </c>
      <c r="F51" s="118"/>
      <c r="G51" s="118" t="s">
        <v>696</v>
      </c>
      <c r="H51" s="123" t="s">
        <v>697</v>
      </c>
      <c r="I51" s="123" t="s">
        <v>1327</v>
      </c>
      <c r="J51" s="118"/>
      <c r="K51" s="19">
        <v>100</v>
      </c>
      <c r="L51" s="518" t="s">
        <v>1481</v>
      </c>
      <c r="M51" s="19">
        <v>80</v>
      </c>
    </row>
    <row r="52" spans="1:13" ht="285" x14ac:dyDescent="0.25">
      <c r="A52" s="49" t="s">
        <v>698</v>
      </c>
      <c r="B52" s="118" t="s">
        <v>636</v>
      </c>
      <c r="C52" s="118" t="s">
        <v>699</v>
      </c>
      <c r="D52" s="118" t="s">
        <v>700</v>
      </c>
      <c r="E52" s="49" t="s">
        <v>701</v>
      </c>
      <c r="F52" s="118"/>
      <c r="G52" s="121" t="s">
        <v>702</v>
      </c>
      <c r="H52" s="123" t="s">
        <v>703</v>
      </c>
      <c r="I52" s="123" t="s">
        <v>1328</v>
      </c>
      <c r="J52" s="118"/>
      <c r="K52" s="19">
        <v>100</v>
      </c>
      <c r="L52" s="518" t="s">
        <v>1482</v>
      </c>
      <c r="M52" s="19">
        <v>80</v>
      </c>
    </row>
    <row r="53" spans="1:13" ht="219" customHeight="1" x14ac:dyDescent="0.25">
      <c r="A53" s="49" t="s">
        <v>704</v>
      </c>
      <c r="B53" s="118" t="s">
        <v>235</v>
      </c>
      <c r="C53" s="118" t="s">
        <v>705</v>
      </c>
      <c r="D53" s="118" t="s">
        <v>706</v>
      </c>
      <c r="E53" s="49" t="s">
        <v>707</v>
      </c>
      <c r="F53" s="118"/>
      <c r="G53" s="118" t="s">
        <v>431</v>
      </c>
      <c r="H53" s="123" t="s">
        <v>708</v>
      </c>
      <c r="I53" s="123" t="s">
        <v>1318</v>
      </c>
      <c r="J53" s="118"/>
      <c r="K53" s="19">
        <v>100</v>
      </c>
      <c r="L53" s="518" t="s">
        <v>1483</v>
      </c>
      <c r="M53" s="19">
        <v>80</v>
      </c>
    </row>
    <row r="54" spans="1:13" ht="203.25" customHeight="1" x14ac:dyDescent="0.25">
      <c r="A54" s="49" t="s">
        <v>709</v>
      </c>
      <c r="B54" s="118" t="s">
        <v>636</v>
      </c>
      <c r="C54" s="118" t="s">
        <v>710</v>
      </c>
      <c r="D54" s="118" t="s">
        <v>711</v>
      </c>
      <c r="E54" s="49" t="s">
        <v>712</v>
      </c>
      <c r="F54" s="118"/>
      <c r="G54" s="121"/>
      <c r="H54" s="123" t="s">
        <v>713</v>
      </c>
      <c r="I54" s="249" t="s">
        <v>1350</v>
      </c>
      <c r="J54" s="123"/>
      <c r="K54" s="19">
        <v>80</v>
      </c>
      <c r="L54" s="518" t="s">
        <v>1484</v>
      </c>
      <c r="M54" s="19">
        <v>80</v>
      </c>
    </row>
    <row r="55" spans="1:13" ht="240" x14ac:dyDescent="0.25">
      <c r="A55" s="49" t="s">
        <v>714</v>
      </c>
      <c r="B55" s="118" t="s">
        <v>636</v>
      </c>
      <c r="C55" s="118" t="s">
        <v>715</v>
      </c>
      <c r="D55" s="118" t="s">
        <v>716</v>
      </c>
      <c r="E55" s="49" t="s">
        <v>717</v>
      </c>
      <c r="F55" s="118"/>
      <c r="G55" s="121" t="s">
        <v>718</v>
      </c>
      <c r="H55" s="123" t="s">
        <v>719</v>
      </c>
      <c r="I55" s="123" t="s">
        <v>1329</v>
      </c>
      <c r="J55" s="118"/>
      <c r="K55" s="19">
        <v>100</v>
      </c>
      <c r="L55" s="518" t="s">
        <v>1485</v>
      </c>
      <c r="M55" s="19">
        <v>100</v>
      </c>
    </row>
    <row r="56" spans="1:13" x14ac:dyDescent="0.25">
      <c r="A56" s="110" t="s">
        <v>21</v>
      </c>
      <c r="B56" s="126"/>
      <c r="C56" s="126"/>
      <c r="D56" s="126"/>
      <c r="E56" s="129"/>
      <c r="F56" s="126"/>
      <c r="G56" s="126"/>
      <c r="H56" s="127"/>
      <c r="I56" s="128"/>
      <c r="J56" s="128"/>
      <c r="K56" s="129"/>
      <c r="L56" s="529"/>
      <c r="M56" s="126"/>
    </row>
    <row r="57" spans="1:13" ht="45" x14ac:dyDescent="0.25">
      <c r="A57" s="113" t="s">
        <v>720</v>
      </c>
      <c r="B57" s="114" t="s">
        <v>721</v>
      </c>
      <c r="C57" s="114" t="s">
        <v>21</v>
      </c>
      <c r="D57" s="114"/>
      <c r="E57" s="113" t="s">
        <v>20</v>
      </c>
      <c r="F57" s="115"/>
      <c r="G57" s="133"/>
      <c r="H57" s="134"/>
      <c r="I57" s="132"/>
      <c r="J57" s="132"/>
      <c r="K57" s="117">
        <f>ROUND(AVERAGE(K58,K63,K65,K67,K72,K74,K77),0)</f>
        <v>89</v>
      </c>
      <c r="L57" s="528"/>
      <c r="M57" s="266">
        <f>(M58+M63+M65+M67+M72+M74+M77)/7</f>
        <v>65.714285714285708</v>
      </c>
    </row>
    <row r="58" spans="1:13" ht="60" x14ac:dyDescent="0.25">
      <c r="A58" s="88" t="s">
        <v>722</v>
      </c>
      <c r="B58" s="90" t="s">
        <v>235</v>
      </c>
      <c r="C58" s="90" t="s">
        <v>195</v>
      </c>
      <c r="D58" s="90" t="s">
        <v>723</v>
      </c>
      <c r="E58" s="88" t="s">
        <v>724</v>
      </c>
      <c r="F58" s="118" t="s">
        <v>526</v>
      </c>
      <c r="G58" s="139"/>
      <c r="H58" s="125" t="s">
        <v>375</v>
      </c>
      <c r="I58" s="123"/>
      <c r="J58" s="118"/>
      <c r="K58" s="122">
        <f>ROUND(AVERAGE(K59:K62),0)</f>
        <v>85</v>
      </c>
      <c r="L58" s="521"/>
      <c r="M58" s="122">
        <f>+AVERAGE(M59:M62)</f>
        <v>80</v>
      </c>
    </row>
    <row r="59" spans="1:13" ht="360" x14ac:dyDescent="0.25">
      <c r="A59" s="49" t="s">
        <v>725</v>
      </c>
      <c r="B59" s="90" t="s">
        <v>235</v>
      </c>
      <c r="C59" s="118" t="s">
        <v>196</v>
      </c>
      <c r="D59" s="118" t="s">
        <v>726</v>
      </c>
      <c r="E59" s="49" t="s">
        <v>727</v>
      </c>
      <c r="F59" s="118"/>
      <c r="G59" s="121"/>
      <c r="H59" s="123" t="s">
        <v>728</v>
      </c>
      <c r="I59" s="123" t="s">
        <v>1299</v>
      </c>
      <c r="J59" s="118"/>
      <c r="K59" s="19">
        <v>80</v>
      </c>
      <c r="L59" s="518" t="s">
        <v>1486</v>
      </c>
      <c r="M59" s="19">
        <v>80</v>
      </c>
    </row>
    <row r="60" spans="1:13" ht="255" x14ac:dyDescent="0.25">
      <c r="A60" s="49" t="s">
        <v>729</v>
      </c>
      <c r="B60" s="118" t="s">
        <v>235</v>
      </c>
      <c r="C60" s="118" t="s">
        <v>197</v>
      </c>
      <c r="D60" s="118" t="s">
        <v>730</v>
      </c>
      <c r="E60" s="49" t="s">
        <v>731</v>
      </c>
      <c r="F60" s="118"/>
      <c r="G60" s="118" t="s">
        <v>732</v>
      </c>
      <c r="H60" s="123" t="s">
        <v>733</v>
      </c>
      <c r="I60" s="123" t="s">
        <v>1362</v>
      </c>
      <c r="J60" s="118"/>
      <c r="K60" s="19">
        <v>80</v>
      </c>
      <c r="L60" s="518" t="s">
        <v>1487</v>
      </c>
      <c r="M60" s="19">
        <v>80</v>
      </c>
    </row>
    <row r="61" spans="1:13" ht="165" x14ac:dyDescent="0.25">
      <c r="A61" s="49" t="s">
        <v>734</v>
      </c>
      <c r="B61" s="118" t="s">
        <v>235</v>
      </c>
      <c r="C61" s="118" t="s">
        <v>198</v>
      </c>
      <c r="D61" s="118" t="s">
        <v>735</v>
      </c>
      <c r="E61" s="49" t="s">
        <v>736</v>
      </c>
      <c r="F61" s="118"/>
      <c r="G61" s="121" t="s">
        <v>737</v>
      </c>
      <c r="H61" s="123" t="s">
        <v>738</v>
      </c>
      <c r="I61" s="123" t="s">
        <v>1362</v>
      </c>
      <c r="J61" s="118"/>
      <c r="K61" s="19">
        <v>80</v>
      </c>
      <c r="L61" s="518" t="s">
        <v>1488</v>
      </c>
      <c r="M61" s="19">
        <v>80</v>
      </c>
    </row>
    <row r="62" spans="1:13" ht="315" x14ac:dyDescent="0.25">
      <c r="A62" s="49" t="s">
        <v>739</v>
      </c>
      <c r="B62" s="118" t="s">
        <v>235</v>
      </c>
      <c r="C62" s="118" t="s">
        <v>199</v>
      </c>
      <c r="D62" s="118" t="s">
        <v>740</v>
      </c>
      <c r="E62" s="49" t="s">
        <v>741</v>
      </c>
      <c r="F62" s="118"/>
      <c r="G62" s="121" t="s">
        <v>742</v>
      </c>
      <c r="H62" s="123" t="s">
        <v>743</v>
      </c>
      <c r="I62" s="123" t="s">
        <v>1330</v>
      </c>
      <c r="J62" s="118"/>
      <c r="K62" s="19">
        <v>100</v>
      </c>
      <c r="L62" s="518" t="s">
        <v>1489</v>
      </c>
      <c r="M62" s="19">
        <v>80</v>
      </c>
    </row>
    <row r="63" spans="1:13" ht="75" x14ac:dyDescent="0.25">
      <c r="A63" s="88" t="s">
        <v>744</v>
      </c>
      <c r="B63" s="90" t="s">
        <v>186</v>
      </c>
      <c r="C63" s="90" t="s">
        <v>200</v>
      </c>
      <c r="D63" s="90" t="s">
        <v>745</v>
      </c>
      <c r="E63" s="88" t="s">
        <v>746</v>
      </c>
      <c r="F63" s="118"/>
      <c r="G63" s="119"/>
      <c r="H63" s="123"/>
      <c r="I63" s="123"/>
      <c r="J63" s="118"/>
      <c r="K63" s="122">
        <f>K64</f>
        <v>100</v>
      </c>
      <c r="L63" s="521"/>
      <c r="M63" s="122">
        <f>+AVERAGE(M64)</f>
        <v>80</v>
      </c>
    </row>
    <row r="64" spans="1:13" ht="409.5" x14ac:dyDescent="0.25">
      <c r="A64" s="49" t="s">
        <v>747</v>
      </c>
      <c r="B64" s="90" t="s">
        <v>186</v>
      </c>
      <c r="C64" s="118" t="s">
        <v>748</v>
      </c>
      <c r="D64" s="118" t="s">
        <v>749</v>
      </c>
      <c r="E64" s="49" t="s">
        <v>750</v>
      </c>
      <c r="F64" s="118" t="s">
        <v>751</v>
      </c>
      <c r="G64" s="118" t="s">
        <v>752</v>
      </c>
      <c r="H64" s="123" t="s">
        <v>753</v>
      </c>
      <c r="I64" s="123" t="s">
        <v>1331</v>
      </c>
      <c r="J64" s="118"/>
      <c r="K64" s="19">
        <v>100</v>
      </c>
      <c r="L64" s="518" t="s">
        <v>1490</v>
      </c>
      <c r="M64" s="19">
        <v>80</v>
      </c>
    </row>
    <row r="65" spans="1:13" ht="45" x14ac:dyDescent="0.25">
      <c r="A65" s="88" t="s">
        <v>754</v>
      </c>
      <c r="B65" s="90" t="s">
        <v>235</v>
      </c>
      <c r="C65" s="90" t="s">
        <v>201</v>
      </c>
      <c r="D65" s="90" t="s">
        <v>755</v>
      </c>
      <c r="E65" s="88" t="s">
        <v>756</v>
      </c>
      <c r="F65" s="118" t="s">
        <v>751</v>
      </c>
      <c r="G65" s="119"/>
      <c r="H65" s="123"/>
      <c r="I65" s="123"/>
      <c r="J65" s="118"/>
      <c r="K65" s="122">
        <f>K66</f>
        <v>100</v>
      </c>
      <c r="L65" s="521"/>
      <c r="M65" s="122">
        <f>+AVERAGE(M66)</f>
        <v>40</v>
      </c>
    </row>
    <row r="66" spans="1:13" ht="409.6" customHeight="1" x14ac:dyDescent="0.25">
      <c r="A66" s="49" t="s">
        <v>757</v>
      </c>
      <c r="B66" s="118" t="s">
        <v>235</v>
      </c>
      <c r="C66" s="118" t="s">
        <v>758</v>
      </c>
      <c r="D66" s="118" t="s">
        <v>759</v>
      </c>
      <c r="E66" s="49" t="s">
        <v>760</v>
      </c>
      <c r="F66" s="118"/>
      <c r="G66" s="118" t="s">
        <v>761</v>
      </c>
      <c r="H66" s="123" t="s">
        <v>762</v>
      </c>
      <c r="I66" s="123" t="s">
        <v>1332</v>
      </c>
      <c r="J66" s="118"/>
      <c r="K66" s="19">
        <v>100</v>
      </c>
      <c r="L66" s="518" t="s">
        <v>1491</v>
      </c>
      <c r="M66" s="19">
        <v>40</v>
      </c>
    </row>
    <row r="67" spans="1:13" ht="60" x14ac:dyDescent="0.25">
      <c r="A67" s="88" t="s">
        <v>763</v>
      </c>
      <c r="B67" s="118" t="s">
        <v>186</v>
      </c>
      <c r="C67" s="90" t="s">
        <v>202</v>
      </c>
      <c r="D67" s="90" t="s">
        <v>764</v>
      </c>
      <c r="E67" s="88" t="s">
        <v>765</v>
      </c>
      <c r="F67" s="118" t="s">
        <v>540</v>
      </c>
      <c r="G67" s="119"/>
      <c r="H67" s="123"/>
      <c r="I67" s="123"/>
      <c r="J67" s="118"/>
      <c r="K67" s="122">
        <f>ROUND(AVERAGE(K68:K71),0)</f>
        <v>85</v>
      </c>
      <c r="L67" s="521"/>
      <c r="M67" s="122">
        <f>+AVERAGE(M68:M71)</f>
        <v>70</v>
      </c>
    </row>
    <row r="68" spans="1:13" ht="300" x14ac:dyDescent="0.25">
      <c r="A68" s="49" t="s">
        <v>766</v>
      </c>
      <c r="B68" s="118" t="s">
        <v>186</v>
      </c>
      <c r="C68" s="118" t="s">
        <v>1382</v>
      </c>
      <c r="D68" s="118" t="s">
        <v>767</v>
      </c>
      <c r="E68" s="49" t="s">
        <v>768</v>
      </c>
      <c r="F68" s="118" t="s">
        <v>540</v>
      </c>
      <c r="G68" s="118" t="s">
        <v>769</v>
      </c>
      <c r="H68" s="123" t="s">
        <v>770</v>
      </c>
      <c r="I68" s="123" t="s">
        <v>1300</v>
      </c>
      <c r="J68" s="118"/>
      <c r="K68" s="19">
        <v>100</v>
      </c>
      <c r="L68" s="518" t="s">
        <v>1492</v>
      </c>
      <c r="M68" s="19">
        <v>80</v>
      </c>
    </row>
    <row r="69" spans="1:13" ht="199.5" customHeight="1" x14ac:dyDescent="0.25">
      <c r="A69" s="49" t="s">
        <v>771</v>
      </c>
      <c r="B69" s="118" t="s">
        <v>186</v>
      </c>
      <c r="C69" s="118" t="s">
        <v>204</v>
      </c>
      <c r="D69" s="118" t="s">
        <v>772</v>
      </c>
      <c r="E69" s="49" t="s">
        <v>773</v>
      </c>
      <c r="F69" s="118"/>
      <c r="G69" s="121" t="s">
        <v>774</v>
      </c>
      <c r="H69" s="123" t="s">
        <v>775</v>
      </c>
      <c r="I69" s="123" t="s">
        <v>1301</v>
      </c>
      <c r="J69" s="118"/>
      <c r="K69" s="19">
        <v>80</v>
      </c>
      <c r="L69" s="518" t="s">
        <v>1493</v>
      </c>
      <c r="M69" s="19">
        <v>80</v>
      </c>
    </row>
    <row r="70" spans="1:13" ht="306" customHeight="1" x14ac:dyDescent="0.25">
      <c r="A70" s="49" t="s">
        <v>776</v>
      </c>
      <c r="B70" s="118" t="s">
        <v>186</v>
      </c>
      <c r="C70" s="118" t="s">
        <v>205</v>
      </c>
      <c r="D70" s="118" t="s">
        <v>777</v>
      </c>
      <c r="E70" s="49" t="s">
        <v>778</v>
      </c>
      <c r="F70" s="118"/>
      <c r="G70" s="118" t="s">
        <v>779</v>
      </c>
      <c r="H70" s="123" t="s">
        <v>780</v>
      </c>
      <c r="I70" s="123" t="s">
        <v>1301</v>
      </c>
      <c r="J70" s="118"/>
      <c r="K70" s="19">
        <v>80</v>
      </c>
      <c r="L70" s="518" t="s">
        <v>1494</v>
      </c>
      <c r="M70" s="19">
        <v>80</v>
      </c>
    </row>
    <row r="71" spans="1:13" ht="105" x14ac:dyDescent="0.25">
      <c r="A71" s="49" t="s">
        <v>781</v>
      </c>
      <c r="B71" s="118" t="s">
        <v>186</v>
      </c>
      <c r="C71" s="118" t="s">
        <v>206</v>
      </c>
      <c r="D71" s="118" t="s">
        <v>782</v>
      </c>
      <c r="E71" s="49" t="s">
        <v>783</v>
      </c>
      <c r="F71" s="118"/>
      <c r="G71" s="121" t="s">
        <v>774</v>
      </c>
      <c r="H71" s="123" t="s">
        <v>784</v>
      </c>
      <c r="I71" s="123" t="s">
        <v>1302</v>
      </c>
      <c r="J71" s="118"/>
      <c r="K71" s="19">
        <v>80</v>
      </c>
      <c r="L71" s="518" t="s">
        <v>1495</v>
      </c>
      <c r="M71" s="19">
        <v>40</v>
      </c>
    </row>
    <row r="72" spans="1:13" ht="30" x14ac:dyDescent="0.25">
      <c r="A72" s="88" t="s">
        <v>785</v>
      </c>
      <c r="B72" s="90" t="s">
        <v>235</v>
      </c>
      <c r="C72" s="90" t="s">
        <v>207</v>
      </c>
      <c r="D72" s="90" t="s">
        <v>786</v>
      </c>
      <c r="E72" s="88" t="s">
        <v>787</v>
      </c>
      <c r="F72" s="118" t="s">
        <v>526</v>
      </c>
      <c r="G72" s="119"/>
      <c r="H72" s="125"/>
      <c r="I72" s="123"/>
      <c r="J72" s="118"/>
      <c r="K72" s="122">
        <f>K73</f>
        <v>80</v>
      </c>
      <c r="L72" s="521"/>
      <c r="M72" s="122">
        <f>+AVERAGE(M73)</f>
        <v>60</v>
      </c>
    </row>
    <row r="73" spans="1:13" ht="408.75" customHeight="1" x14ac:dyDescent="0.25">
      <c r="A73" s="49" t="s">
        <v>788</v>
      </c>
      <c r="B73" s="118" t="s">
        <v>235</v>
      </c>
      <c r="C73" s="118" t="s">
        <v>208</v>
      </c>
      <c r="D73" s="118" t="s">
        <v>789</v>
      </c>
      <c r="E73" s="49" t="s">
        <v>790</v>
      </c>
      <c r="F73" s="118"/>
      <c r="G73" s="118" t="s">
        <v>791</v>
      </c>
      <c r="H73" s="123" t="s">
        <v>792</v>
      </c>
      <c r="I73" s="123" t="s">
        <v>1303</v>
      </c>
      <c r="J73" s="118"/>
      <c r="K73" s="19">
        <v>80</v>
      </c>
      <c r="L73" s="518" t="s">
        <v>1496</v>
      </c>
      <c r="M73" s="19">
        <v>60</v>
      </c>
    </row>
    <row r="74" spans="1:13" ht="45" x14ac:dyDescent="0.25">
      <c r="A74" s="88" t="s">
        <v>793</v>
      </c>
      <c r="B74" s="90" t="s">
        <v>186</v>
      </c>
      <c r="C74" s="90" t="s">
        <v>209</v>
      </c>
      <c r="D74" s="90" t="s">
        <v>794</v>
      </c>
      <c r="E74" s="88" t="s">
        <v>795</v>
      </c>
      <c r="F74" s="118" t="s">
        <v>751</v>
      </c>
      <c r="G74" s="119"/>
      <c r="H74" s="123"/>
      <c r="I74" s="123"/>
      <c r="J74" s="118"/>
      <c r="K74" s="122">
        <f>ROUND(AVERAGE(K75:K76),0)</f>
        <v>90</v>
      </c>
      <c r="L74" s="521"/>
      <c r="M74" s="122">
        <f>+AVERAGE(M75:M76)</f>
        <v>90</v>
      </c>
    </row>
    <row r="75" spans="1:13" ht="315.75" customHeight="1" x14ac:dyDescent="0.25">
      <c r="A75" s="49" t="s">
        <v>796</v>
      </c>
      <c r="B75" s="118" t="s">
        <v>186</v>
      </c>
      <c r="C75" s="118" t="s">
        <v>210</v>
      </c>
      <c r="D75" s="118" t="s">
        <v>797</v>
      </c>
      <c r="E75" s="49" t="s">
        <v>798</v>
      </c>
      <c r="F75" s="118"/>
      <c r="G75" s="118" t="s">
        <v>799</v>
      </c>
      <c r="H75" s="123" t="s">
        <v>800</v>
      </c>
      <c r="I75" s="123" t="s">
        <v>1304</v>
      </c>
      <c r="J75" s="118"/>
      <c r="K75" s="19">
        <v>80</v>
      </c>
      <c r="L75" s="518" t="s">
        <v>1497</v>
      </c>
      <c r="M75" s="19">
        <v>80</v>
      </c>
    </row>
    <row r="76" spans="1:13" ht="186" customHeight="1" x14ac:dyDescent="0.25">
      <c r="A76" s="49" t="s">
        <v>801</v>
      </c>
      <c r="B76" s="118" t="s">
        <v>235</v>
      </c>
      <c r="C76" s="118" t="s">
        <v>211</v>
      </c>
      <c r="D76" s="118" t="s">
        <v>802</v>
      </c>
      <c r="E76" s="49" t="s">
        <v>803</v>
      </c>
      <c r="F76" s="118"/>
      <c r="G76" s="118" t="s">
        <v>732</v>
      </c>
      <c r="H76" s="123" t="s">
        <v>804</v>
      </c>
      <c r="I76" s="123" t="s">
        <v>1305</v>
      </c>
      <c r="J76" s="118"/>
      <c r="K76" s="19">
        <v>100</v>
      </c>
      <c r="L76" s="518" t="s">
        <v>1452</v>
      </c>
      <c r="M76" s="19">
        <v>100</v>
      </c>
    </row>
    <row r="77" spans="1:13" ht="60" x14ac:dyDescent="0.25">
      <c r="A77" s="88" t="s">
        <v>805</v>
      </c>
      <c r="B77" s="90" t="s">
        <v>235</v>
      </c>
      <c r="C77" s="90" t="s">
        <v>212</v>
      </c>
      <c r="D77" s="90" t="s">
        <v>806</v>
      </c>
      <c r="E77" s="88" t="s">
        <v>807</v>
      </c>
      <c r="F77" s="118" t="s">
        <v>540</v>
      </c>
      <c r="G77" s="119"/>
      <c r="H77" s="123"/>
      <c r="I77" s="123"/>
      <c r="J77" s="118"/>
      <c r="K77" s="122">
        <f>K78</f>
        <v>80</v>
      </c>
      <c r="L77" s="521"/>
      <c r="M77" s="122">
        <f>+AVERAGE(M78)</f>
        <v>40</v>
      </c>
    </row>
    <row r="78" spans="1:13" ht="285" x14ac:dyDescent="0.25">
      <c r="A78" s="49" t="s">
        <v>808</v>
      </c>
      <c r="B78" s="118" t="s">
        <v>235</v>
      </c>
      <c r="C78" s="118" t="s">
        <v>213</v>
      </c>
      <c r="D78" s="118" t="s">
        <v>809</v>
      </c>
      <c r="E78" s="49" t="s">
        <v>810</v>
      </c>
      <c r="F78" s="118"/>
      <c r="G78" s="121"/>
      <c r="H78" s="123" t="s">
        <v>1383</v>
      </c>
      <c r="I78" s="123" t="s">
        <v>1351</v>
      </c>
      <c r="J78" s="118"/>
      <c r="K78" s="19">
        <v>80</v>
      </c>
      <c r="L78" s="518" t="s">
        <v>1498</v>
      </c>
      <c r="M78" s="19">
        <v>40</v>
      </c>
    </row>
    <row r="79" spans="1:13" x14ac:dyDescent="0.25">
      <c r="A79" s="110" t="s">
        <v>23</v>
      </c>
      <c r="B79" s="126"/>
      <c r="C79" s="110"/>
      <c r="D79" s="110"/>
      <c r="E79" s="141"/>
      <c r="F79" s="110"/>
      <c r="G79" s="110"/>
      <c r="H79" s="140"/>
      <c r="I79" s="128"/>
      <c r="J79" s="128"/>
      <c r="K79" s="141"/>
      <c r="L79" s="529"/>
      <c r="M79" s="126"/>
    </row>
    <row r="80" spans="1:13" ht="45" x14ac:dyDescent="0.25">
      <c r="A80" s="142" t="s">
        <v>811</v>
      </c>
      <c r="B80" s="114" t="s">
        <v>721</v>
      </c>
      <c r="C80" s="114" t="s">
        <v>23</v>
      </c>
      <c r="D80" s="114"/>
      <c r="E80" s="113" t="s">
        <v>22</v>
      </c>
      <c r="F80" s="115"/>
      <c r="G80" s="133"/>
      <c r="H80" s="134"/>
      <c r="I80" s="132"/>
      <c r="J80" s="132"/>
      <c r="K80" s="117">
        <f>ROUND(AVERAGE(K81,K85),0)</f>
        <v>88</v>
      </c>
      <c r="L80" s="530"/>
      <c r="M80" s="266">
        <f>(M81+M85)/2</f>
        <v>76.666666666666657</v>
      </c>
    </row>
    <row r="81" spans="1:13" ht="60" x14ac:dyDescent="0.25">
      <c r="A81" s="88" t="s">
        <v>812</v>
      </c>
      <c r="B81" s="90" t="s">
        <v>235</v>
      </c>
      <c r="C81" s="90" t="s">
        <v>214</v>
      </c>
      <c r="D81" s="90" t="s">
        <v>813</v>
      </c>
      <c r="E81" s="88" t="s">
        <v>814</v>
      </c>
      <c r="F81" s="118" t="s">
        <v>526</v>
      </c>
      <c r="G81" s="119"/>
      <c r="H81" s="143"/>
      <c r="I81" s="123"/>
      <c r="J81" s="118"/>
      <c r="K81" s="122">
        <f>ROUND(AVERAGE(K82:K84),0)</f>
        <v>100</v>
      </c>
      <c r="L81" s="521"/>
      <c r="M81" s="263">
        <f>+AVERAGE(M82:M84)</f>
        <v>93.333333333333329</v>
      </c>
    </row>
    <row r="82" spans="1:13" ht="270" x14ac:dyDescent="0.25">
      <c r="A82" s="49" t="s">
        <v>815</v>
      </c>
      <c r="B82" s="118" t="s">
        <v>235</v>
      </c>
      <c r="C82" s="118" t="s">
        <v>816</v>
      </c>
      <c r="D82" s="118" t="s">
        <v>817</v>
      </c>
      <c r="E82" s="49" t="s">
        <v>818</v>
      </c>
      <c r="F82" s="118"/>
      <c r="G82" s="118" t="s">
        <v>819</v>
      </c>
      <c r="H82" s="123" t="s">
        <v>820</v>
      </c>
      <c r="I82" s="123" t="s">
        <v>1333</v>
      </c>
      <c r="J82" s="118"/>
      <c r="K82" s="19">
        <v>100</v>
      </c>
      <c r="L82" s="518" t="s">
        <v>1453</v>
      </c>
      <c r="M82" s="19">
        <v>100</v>
      </c>
    </row>
    <row r="83" spans="1:13" ht="310.5" customHeight="1" x14ac:dyDescent="0.25">
      <c r="A83" s="49" t="s">
        <v>821</v>
      </c>
      <c r="B83" s="118" t="s">
        <v>186</v>
      </c>
      <c r="C83" s="118" t="s">
        <v>822</v>
      </c>
      <c r="D83" s="118" t="s">
        <v>823</v>
      </c>
      <c r="E83" s="49" t="s">
        <v>824</v>
      </c>
      <c r="F83" s="118"/>
      <c r="G83" s="121"/>
      <c r="H83" s="123" t="s">
        <v>825</v>
      </c>
      <c r="I83" s="123" t="s">
        <v>1333</v>
      </c>
      <c r="J83" s="118"/>
      <c r="K83" s="19">
        <v>100</v>
      </c>
      <c r="L83" s="518" t="s">
        <v>1454</v>
      </c>
      <c r="M83" s="19">
        <v>80</v>
      </c>
    </row>
    <row r="84" spans="1:13" ht="150" x14ac:dyDescent="0.25">
      <c r="A84" s="49" t="s">
        <v>826</v>
      </c>
      <c r="B84" s="118" t="s">
        <v>235</v>
      </c>
      <c r="C84" s="118" t="s">
        <v>827</v>
      </c>
      <c r="D84" s="118" t="s">
        <v>828</v>
      </c>
      <c r="E84" s="49" t="s">
        <v>829</v>
      </c>
      <c r="F84" s="118"/>
      <c r="G84" s="118" t="s">
        <v>830</v>
      </c>
      <c r="H84" s="123" t="s">
        <v>831</v>
      </c>
      <c r="I84" s="123" t="s">
        <v>1306</v>
      </c>
      <c r="J84" s="118"/>
      <c r="K84" s="19">
        <v>100</v>
      </c>
      <c r="L84" s="525" t="s">
        <v>1453</v>
      </c>
      <c r="M84" s="19">
        <v>100</v>
      </c>
    </row>
    <row r="85" spans="1:13" ht="60" x14ac:dyDescent="0.25">
      <c r="A85" s="88" t="s">
        <v>832</v>
      </c>
      <c r="B85" s="90" t="s">
        <v>235</v>
      </c>
      <c r="C85" s="90" t="s">
        <v>215</v>
      </c>
      <c r="D85" s="90" t="s">
        <v>833</v>
      </c>
      <c r="E85" s="88" t="s">
        <v>834</v>
      </c>
      <c r="F85" s="118" t="s">
        <v>526</v>
      </c>
      <c r="G85" s="119"/>
      <c r="H85" s="123"/>
      <c r="I85" s="123"/>
      <c r="J85" s="118"/>
      <c r="K85" s="122">
        <f>ROUND(AVERAGE(K86:K89),0)</f>
        <v>75</v>
      </c>
      <c r="L85" s="521"/>
      <c r="M85" s="122">
        <f>+AVERAGE(M86:M89)</f>
        <v>60</v>
      </c>
    </row>
    <row r="86" spans="1:13" ht="409.5" x14ac:dyDescent="0.25">
      <c r="A86" s="49" t="s">
        <v>835</v>
      </c>
      <c r="B86" s="118" t="s">
        <v>235</v>
      </c>
      <c r="C86" s="118" t="s">
        <v>836</v>
      </c>
      <c r="D86" s="118" t="s">
        <v>837</v>
      </c>
      <c r="E86" s="49" t="s">
        <v>838</v>
      </c>
      <c r="F86" s="118"/>
      <c r="G86" s="118" t="s">
        <v>839</v>
      </c>
      <c r="H86" s="123" t="s">
        <v>840</v>
      </c>
      <c r="I86" s="123" t="s">
        <v>1307</v>
      </c>
      <c r="J86" s="118"/>
      <c r="K86" s="19">
        <v>40</v>
      </c>
      <c r="L86" s="518" t="s">
        <v>1499</v>
      </c>
      <c r="M86" s="19">
        <v>40</v>
      </c>
    </row>
    <row r="87" spans="1:13" ht="330" x14ac:dyDescent="0.25">
      <c r="A87" s="49" t="s">
        <v>841</v>
      </c>
      <c r="B87" s="118" t="s">
        <v>235</v>
      </c>
      <c r="C87" s="118" t="s">
        <v>842</v>
      </c>
      <c r="D87" s="118" t="s">
        <v>843</v>
      </c>
      <c r="E87" s="49" t="s">
        <v>844</v>
      </c>
      <c r="F87" s="118"/>
      <c r="G87" s="121"/>
      <c r="H87" s="123" t="s">
        <v>845</v>
      </c>
      <c r="I87" s="123" t="s">
        <v>1352</v>
      </c>
      <c r="J87" s="118"/>
      <c r="K87" s="19">
        <v>80</v>
      </c>
      <c r="L87" s="518" t="s">
        <v>1500</v>
      </c>
      <c r="M87" s="19">
        <v>40</v>
      </c>
    </row>
    <row r="88" spans="1:13" ht="237" customHeight="1" x14ac:dyDescent="0.25">
      <c r="A88" s="49" t="s">
        <v>846</v>
      </c>
      <c r="B88" s="118" t="s">
        <v>235</v>
      </c>
      <c r="C88" s="118" t="s">
        <v>847</v>
      </c>
      <c r="D88" s="118" t="s">
        <v>848</v>
      </c>
      <c r="E88" s="49" t="s">
        <v>849</v>
      </c>
      <c r="F88" s="118"/>
      <c r="G88" s="118" t="s">
        <v>850</v>
      </c>
      <c r="H88" s="123" t="s">
        <v>851</v>
      </c>
      <c r="I88" s="123" t="s">
        <v>1334</v>
      </c>
      <c r="J88" s="118"/>
      <c r="K88" s="19">
        <v>80</v>
      </c>
      <c r="L88" s="518" t="s">
        <v>1501</v>
      </c>
      <c r="M88" s="19">
        <v>80</v>
      </c>
    </row>
    <row r="89" spans="1:13" ht="315" x14ac:dyDescent="0.25">
      <c r="A89" s="49" t="s">
        <v>852</v>
      </c>
      <c r="B89" s="118" t="s">
        <v>186</v>
      </c>
      <c r="C89" s="118" t="s">
        <v>853</v>
      </c>
      <c r="D89" s="118" t="s">
        <v>854</v>
      </c>
      <c r="E89" s="49" t="s">
        <v>855</v>
      </c>
      <c r="F89" s="118"/>
      <c r="G89" s="121" t="s">
        <v>340</v>
      </c>
      <c r="H89" s="123" t="s">
        <v>856</v>
      </c>
      <c r="I89" s="123" t="s">
        <v>1335</v>
      </c>
      <c r="J89" s="118"/>
      <c r="K89" s="19">
        <v>100</v>
      </c>
      <c r="L89" s="518" t="s">
        <v>1502</v>
      </c>
      <c r="M89" s="19">
        <v>80</v>
      </c>
    </row>
    <row r="90" spans="1:13" x14ac:dyDescent="0.25">
      <c r="A90" s="110" t="s">
        <v>25</v>
      </c>
      <c r="B90" s="126"/>
      <c r="C90" s="126"/>
      <c r="D90" s="126"/>
      <c r="E90" s="129"/>
      <c r="F90" s="126"/>
      <c r="G90" s="126"/>
      <c r="H90" s="127"/>
      <c r="I90" s="128"/>
      <c r="J90" s="128"/>
      <c r="K90" s="129"/>
      <c r="L90" s="529"/>
      <c r="M90" s="126"/>
    </row>
    <row r="91" spans="1:13" ht="60" x14ac:dyDescent="0.25">
      <c r="A91" s="142" t="s">
        <v>857</v>
      </c>
      <c r="B91" s="114" t="s">
        <v>521</v>
      </c>
      <c r="C91" s="114" t="s">
        <v>25</v>
      </c>
      <c r="D91" s="114"/>
      <c r="E91" s="113" t="s">
        <v>24</v>
      </c>
      <c r="F91" s="115"/>
      <c r="G91" s="133"/>
      <c r="H91" s="134"/>
      <c r="I91" s="132"/>
      <c r="J91" s="132"/>
      <c r="K91" s="117">
        <f>ROUND(AVERAGE(K92,K96,K106),0)</f>
        <v>96</v>
      </c>
      <c r="L91" s="528"/>
      <c r="M91" s="266">
        <f>(M92+M96+M106)/3</f>
        <v>50.370370370370374</v>
      </c>
    </row>
    <row r="92" spans="1:13" ht="120" x14ac:dyDescent="0.25">
      <c r="A92" s="88" t="s">
        <v>858</v>
      </c>
      <c r="B92" s="90" t="s">
        <v>186</v>
      </c>
      <c r="C92" s="90" t="s">
        <v>216</v>
      </c>
      <c r="D92" s="90" t="s">
        <v>859</v>
      </c>
      <c r="E92" s="88" t="s">
        <v>860</v>
      </c>
      <c r="F92" s="118" t="s">
        <v>526</v>
      </c>
      <c r="G92" s="119"/>
      <c r="H92" s="125"/>
      <c r="I92" s="123"/>
      <c r="J92" s="118"/>
      <c r="K92" s="122">
        <f>ROUND(AVERAGE(K93:K94),0)</f>
        <v>100</v>
      </c>
      <c r="L92" s="521"/>
      <c r="M92" s="263">
        <f>+AVERAGE(M93:M95)</f>
        <v>53.333333333333336</v>
      </c>
    </row>
    <row r="93" spans="1:13" ht="240" x14ac:dyDescent="0.25">
      <c r="A93" s="49" t="s">
        <v>861</v>
      </c>
      <c r="B93" s="118" t="s">
        <v>186</v>
      </c>
      <c r="C93" s="118" t="s">
        <v>862</v>
      </c>
      <c r="D93" s="118" t="s">
        <v>863</v>
      </c>
      <c r="E93" s="49" t="s">
        <v>864</v>
      </c>
      <c r="F93" s="118"/>
      <c r="G93" s="121" t="s">
        <v>865</v>
      </c>
      <c r="H93" s="123" t="s">
        <v>866</v>
      </c>
      <c r="I93" s="123" t="s">
        <v>1353</v>
      </c>
      <c r="J93" s="118"/>
      <c r="K93" s="19">
        <v>100</v>
      </c>
      <c r="L93" s="518" t="s">
        <v>1503</v>
      </c>
      <c r="M93" s="19">
        <v>60</v>
      </c>
    </row>
    <row r="94" spans="1:13" ht="409.5" x14ac:dyDescent="0.25">
      <c r="A94" s="49" t="s">
        <v>867</v>
      </c>
      <c r="B94" s="118" t="s">
        <v>186</v>
      </c>
      <c r="C94" s="118" t="s">
        <v>868</v>
      </c>
      <c r="D94" s="118" t="s">
        <v>869</v>
      </c>
      <c r="E94" s="49" t="s">
        <v>870</v>
      </c>
      <c r="F94" s="118"/>
      <c r="G94" s="118" t="s">
        <v>871</v>
      </c>
      <c r="H94" s="123" t="s">
        <v>1384</v>
      </c>
      <c r="I94" s="123" t="s">
        <v>1354</v>
      </c>
      <c r="J94" s="118"/>
      <c r="K94" s="19">
        <v>100</v>
      </c>
      <c r="L94" s="518" t="s">
        <v>1504</v>
      </c>
      <c r="M94" s="19">
        <v>60</v>
      </c>
    </row>
    <row r="95" spans="1:13" ht="330" x14ac:dyDescent="0.25">
      <c r="A95" s="49" t="s">
        <v>872</v>
      </c>
      <c r="B95" s="118" t="s">
        <v>186</v>
      </c>
      <c r="C95" s="118" t="s">
        <v>873</v>
      </c>
      <c r="D95" s="118" t="s">
        <v>874</v>
      </c>
      <c r="E95" s="49" t="s">
        <v>875</v>
      </c>
      <c r="F95" s="118"/>
      <c r="G95" s="118" t="s">
        <v>876</v>
      </c>
      <c r="H95" s="123" t="s">
        <v>877</v>
      </c>
      <c r="I95" s="123" t="s">
        <v>1355</v>
      </c>
      <c r="J95" s="118"/>
      <c r="K95" s="19">
        <v>100</v>
      </c>
      <c r="L95" s="518" t="s">
        <v>1505</v>
      </c>
      <c r="M95" s="19">
        <v>40</v>
      </c>
    </row>
    <row r="96" spans="1:13" ht="75" x14ac:dyDescent="0.25">
      <c r="A96" s="88" t="s">
        <v>878</v>
      </c>
      <c r="B96" s="90" t="s">
        <v>186</v>
      </c>
      <c r="C96" s="90" t="s">
        <v>217</v>
      </c>
      <c r="D96" s="90" t="s">
        <v>879</v>
      </c>
      <c r="E96" s="88" t="s">
        <v>880</v>
      </c>
      <c r="F96" s="118" t="s">
        <v>526</v>
      </c>
      <c r="G96" s="119"/>
      <c r="H96" s="123"/>
      <c r="I96" s="123"/>
      <c r="J96" s="118"/>
      <c r="K96" s="122">
        <f>ROUND(AVERAGE(K97:K105),0)</f>
        <v>89</v>
      </c>
      <c r="L96" s="521"/>
      <c r="M96" s="263">
        <f>+AVERAGE(M97:M105)</f>
        <v>57.777777777777779</v>
      </c>
    </row>
    <row r="97" spans="1:13" ht="210" x14ac:dyDescent="0.25">
      <c r="A97" s="49" t="s">
        <v>881</v>
      </c>
      <c r="B97" s="118" t="s">
        <v>186</v>
      </c>
      <c r="C97" s="118" t="s">
        <v>882</v>
      </c>
      <c r="D97" s="118" t="s">
        <v>883</v>
      </c>
      <c r="E97" s="49" t="s">
        <v>884</v>
      </c>
      <c r="F97" s="118"/>
      <c r="G97" s="121" t="s">
        <v>865</v>
      </c>
      <c r="H97" s="123" t="s">
        <v>885</v>
      </c>
      <c r="I97" s="123" t="s">
        <v>1336</v>
      </c>
      <c r="J97" s="118"/>
      <c r="K97" s="19">
        <v>100</v>
      </c>
      <c r="L97" s="518" t="s">
        <v>1506</v>
      </c>
      <c r="M97" s="19">
        <v>40</v>
      </c>
    </row>
    <row r="98" spans="1:13" ht="375" x14ac:dyDescent="0.25">
      <c r="A98" s="49" t="s">
        <v>886</v>
      </c>
      <c r="B98" s="118" t="s">
        <v>235</v>
      </c>
      <c r="C98" s="118" t="s">
        <v>887</v>
      </c>
      <c r="D98" s="118" t="s">
        <v>888</v>
      </c>
      <c r="E98" s="49" t="s">
        <v>889</v>
      </c>
      <c r="F98" s="118"/>
      <c r="G98" s="118" t="s">
        <v>732</v>
      </c>
      <c r="H98" s="123" t="s">
        <v>890</v>
      </c>
      <c r="I98" s="123" t="s">
        <v>1356</v>
      </c>
      <c r="J98" s="118"/>
      <c r="K98" s="19">
        <v>100</v>
      </c>
      <c r="L98" s="518" t="s">
        <v>1507</v>
      </c>
      <c r="M98" s="19">
        <v>80</v>
      </c>
    </row>
    <row r="99" spans="1:13" ht="197.25" customHeight="1" x14ac:dyDescent="0.25">
      <c r="A99" s="49" t="s">
        <v>891</v>
      </c>
      <c r="B99" s="118" t="s">
        <v>235</v>
      </c>
      <c r="C99" s="118" t="s">
        <v>892</v>
      </c>
      <c r="D99" s="118" t="s">
        <v>893</v>
      </c>
      <c r="E99" s="49" t="s">
        <v>894</v>
      </c>
      <c r="F99" s="118"/>
      <c r="G99" s="121" t="s">
        <v>895</v>
      </c>
      <c r="H99" s="123" t="s">
        <v>896</v>
      </c>
      <c r="I99" s="118" t="s">
        <v>1338</v>
      </c>
      <c r="J99" s="118"/>
      <c r="K99" s="19">
        <v>80</v>
      </c>
      <c r="L99" s="518" t="s">
        <v>1508</v>
      </c>
      <c r="M99" s="19">
        <v>80</v>
      </c>
    </row>
    <row r="100" spans="1:13" ht="174.75" customHeight="1" x14ac:dyDescent="0.25">
      <c r="A100" s="49" t="s">
        <v>897</v>
      </c>
      <c r="B100" s="118" t="s">
        <v>235</v>
      </c>
      <c r="C100" s="118" t="s">
        <v>898</v>
      </c>
      <c r="D100" s="118" t="s">
        <v>899</v>
      </c>
      <c r="E100" s="49" t="s">
        <v>900</v>
      </c>
      <c r="F100" s="118"/>
      <c r="G100" s="121" t="s">
        <v>895</v>
      </c>
      <c r="H100" s="123" t="s">
        <v>901</v>
      </c>
      <c r="I100" s="123" t="s">
        <v>1357</v>
      </c>
      <c r="J100" s="118"/>
      <c r="K100" s="19">
        <v>100</v>
      </c>
      <c r="L100" s="518" t="s">
        <v>1509</v>
      </c>
      <c r="M100" s="19">
        <v>40</v>
      </c>
    </row>
    <row r="101" spans="1:13" ht="103.5" customHeight="1" x14ac:dyDescent="0.25">
      <c r="A101" s="49" t="s">
        <v>902</v>
      </c>
      <c r="B101" s="118" t="s">
        <v>235</v>
      </c>
      <c r="C101" s="118" t="s">
        <v>903</v>
      </c>
      <c r="D101" s="118" t="s">
        <v>904</v>
      </c>
      <c r="E101" s="49" t="s">
        <v>905</v>
      </c>
      <c r="F101" s="118"/>
      <c r="G101" s="121" t="s">
        <v>865</v>
      </c>
      <c r="H101" s="123" t="s">
        <v>906</v>
      </c>
      <c r="I101" s="123" t="s">
        <v>1358</v>
      </c>
      <c r="J101" s="118"/>
      <c r="K101" s="19">
        <v>60</v>
      </c>
      <c r="L101" s="518" t="s">
        <v>1510</v>
      </c>
      <c r="M101" s="19">
        <v>40</v>
      </c>
    </row>
    <row r="102" spans="1:13" ht="285" x14ac:dyDescent="0.25">
      <c r="A102" s="49" t="s">
        <v>907</v>
      </c>
      <c r="B102" s="118" t="s">
        <v>235</v>
      </c>
      <c r="C102" s="118" t="s">
        <v>908</v>
      </c>
      <c r="D102" s="118" t="s">
        <v>909</v>
      </c>
      <c r="E102" s="49" t="s">
        <v>910</v>
      </c>
      <c r="F102" s="118"/>
      <c r="G102" s="121"/>
      <c r="H102" s="123" t="s">
        <v>911</v>
      </c>
      <c r="I102" s="123" t="s">
        <v>1339</v>
      </c>
      <c r="J102" s="118"/>
      <c r="K102" s="19">
        <v>100</v>
      </c>
      <c r="L102" s="518" t="s">
        <v>1511</v>
      </c>
      <c r="M102" s="19">
        <v>40</v>
      </c>
    </row>
    <row r="103" spans="1:13" ht="390" x14ac:dyDescent="0.25">
      <c r="A103" s="49" t="s">
        <v>912</v>
      </c>
      <c r="B103" s="118" t="s">
        <v>235</v>
      </c>
      <c r="C103" s="118" t="s">
        <v>913</v>
      </c>
      <c r="D103" s="118" t="s">
        <v>914</v>
      </c>
      <c r="E103" s="49" t="s">
        <v>915</v>
      </c>
      <c r="F103" s="118"/>
      <c r="G103" s="121" t="s">
        <v>916</v>
      </c>
      <c r="H103" s="123" t="s">
        <v>917</v>
      </c>
      <c r="I103" s="123"/>
      <c r="J103" s="118"/>
      <c r="K103" s="19">
        <v>60</v>
      </c>
      <c r="L103" s="518" t="s">
        <v>1512</v>
      </c>
      <c r="M103" s="19">
        <v>40</v>
      </c>
    </row>
    <row r="104" spans="1:13" ht="325.5" customHeight="1" x14ac:dyDescent="0.25">
      <c r="A104" s="49" t="s">
        <v>918</v>
      </c>
      <c r="B104" s="118" t="s">
        <v>186</v>
      </c>
      <c r="C104" s="118" t="s">
        <v>919</v>
      </c>
      <c r="D104" s="118" t="s">
        <v>920</v>
      </c>
      <c r="E104" s="49" t="s">
        <v>921</v>
      </c>
      <c r="F104" s="118" t="s">
        <v>540</v>
      </c>
      <c r="G104" s="121" t="s">
        <v>922</v>
      </c>
      <c r="H104" s="123" t="s">
        <v>923</v>
      </c>
      <c r="I104" s="123" t="s">
        <v>1359</v>
      </c>
      <c r="J104" s="118"/>
      <c r="K104" s="19">
        <v>100</v>
      </c>
      <c r="L104" s="518" t="s">
        <v>1513</v>
      </c>
      <c r="M104" s="19">
        <v>80</v>
      </c>
    </row>
    <row r="105" spans="1:13" ht="238.5" customHeight="1" x14ac:dyDescent="0.25">
      <c r="A105" s="49" t="s">
        <v>924</v>
      </c>
      <c r="B105" s="118" t="s">
        <v>235</v>
      </c>
      <c r="C105" s="118" t="s">
        <v>925</v>
      </c>
      <c r="D105" s="118" t="s">
        <v>926</v>
      </c>
      <c r="E105" s="49" t="s">
        <v>927</v>
      </c>
      <c r="F105" s="118"/>
      <c r="G105" s="121"/>
      <c r="H105" s="123" t="s">
        <v>928</v>
      </c>
      <c r="I105" s="123" t="s">
        <v>1360</v>
      </c>
      <c r="J105" s="118"/>
      <c r="K105" s="19">
        <v>100</v>
      </c>
      <c r="L105" s="518" t="s">
        <v>1514</v>
      </c>
      <c r="M105" s="19">
        <v>80</v>
      </c>
    </row>
    <row r="106" spans="1:13" ht="30" x14ac:dyDescent="0.25">
      <c r="A106" s="88" t="s">
        <v>929</v>
      </c>
      <c r="B106" s="118" t="s">
        <v>186</v>
      </c>
      <c r="C106" s="90" t="s">
        <v>218</v>
      </c>
      <c r="D106" s="90" t="s">
        <v>930</v>
      </c>
      <c r="E106" s="88" t="s">
        <v>931</v>
      </c>
      <c r="F106" s="118" t="s">
        <v>526</v>
      </c>
      <c r="G106" s="119"/>
      <c r="H106" s="123"/>
      <c r="I106" s="123"/>
      <c r="J106" s="118"/>
      <c r="K106" s="122">
        <f>K107</f>
        <v>100</v>
      </c>
      <c r="L106" s="518"/>
      <c r="M106" s="122">
        <f>+AVERAGE(M107)</f>
        <v>40</v>
      </c>
    </row>
    <row r="107" spans="1:13" ht="200.25" customHeight="1" x14ac:dyDescent="0.25">
      <c r="A107" s="49" t="s">
        <v>932</v>
      </c>
      <c r="B107" s="118" t="s">
        <v>186</v>
      </c>
      <c r="C107" s="118" t="s">
        <v>933</v>
      </c>
      <c r="D107" s="118" t="s">
        <v>934</v>
      </c>
      <c r="E107" s="49" t="s">
        <v>935</v>
      </c>
      <c r="F107" s="118"/>
      <c r="G107" s="121"/>
      <c r="H107" s="123" t="s">
        <v>936</v>
      </c>
      <c r="I107" s="123" t="s">
        <v>1361</v>
      </c>
      <c r="J107" s="118"/>
      <c r="K107" s="19">
        <v>100</v>
      </c>
      <c r="L107" s="518" t="s">
        <v>1515</v>
      </c>
      <c r="M107" s="19">
        <v>40</v>
      </c>
    </row>
    <row r="108" spans="1:13" x14ac:dyDescent="0.25">
      <c r="A108" s="110" t="s">
        <v>29</v>
      </c>
      <c r="B108" s="126"/>
      <c r="C108" s="110"/>
      <c r="D108" s="110"/>
      <c r="E108" s="141"/>
      <c r="F108" s="110"/>
      <c r="G108" s="110"/>
      <c r="H108" s="140"/>
      <c r="I108" s="128"/>
      <c r="J108" s="128"/>
      <c r="K108" s="141"/>
      <c r="L108" s="529"/>
      <c r="M108" s="126"/>
    </row>
    <row r="109" spans="1:13" ht="45" x14ac:dyDescent="0.25">
      <c r="A109" s="144" t="s">
        <v>937</v>
      </c>
      <c r="B109" s="114" t="s">
        <v>521</v>
      </c>
      <c r="C109" s="114" t="s">
        <v>29</v>
      </c>
      <c r="D109" s="114"/>
      <c r="E109" s="113" t="s">
        <v>28</v>
      </c>
      <c r="F109" s="115"/>
      <c r="G109" s="133"/>
      <c r="H109" s="134"/>
      <c r="I109" s="132"/>
      <c r="J109" s="132"/>
      <c r="K109" s="117">
        <f>K110</f>
        <v>80</v>
      </c>
      <c r="L109" s="528"/>
      <c r="M109" s="117">
        <f>+M110</f>
        <v>62.857142857142854</v>
      </c>
    </row>
    <row r="110" spans="1:13" ht="90" x14ac:dyDescent="0.25">
      <c r="A110" s="88" t="s">
        <v>938</v>
      </c>
      <c r="B110" s="90" t="s">
        <v>186</v>
      </c>
      <c r="C110" s="90" t="s">
        <v>939</v>
      </c>
      <c r="D110" s="90" t="s">
        <v>940</v>
      </c>
      <c r="E110" s="88" t="s">
        <v>941</v>
      </c>
      <c r="F110" s="118"/>
      <c r="G110" s="119"/>
      <c r="H110" s="123"/>
      <c r="I110" s="123"/>
      <c r="J110" s="118"/>
      <c r="K110" s="122">
        <f>ROUND(AVERAGE(K111:K117),0)</f>
        <v>80</v>
      </c>
      <c r="L110" s="521"/>
      <c r="M110" s="122">
        <f>+AVERAGE(M111:M117)</f>
        <v>62.857142857142854</v>
      </c>
    </row>
    <row r="111" spans="1:13" ht="409.5" x14ac:dyDescent="0.25">
      <c r="A111" s="49" t="s">
        <v>942</v>
      </c>
      <c r="B111" s="118" t="s">
        <v>186</v>
      </c>
      <c r="C111" s="118" t="s">
        <v>943</v>
      </c>
      <c r="D111" s="118" t="s">
        <v>944</v>
      </c>
      <c r="E111" s="49" t="s">
        <v>945</v>
      </c>
      <c r="F111" s="118"/>
      <c r="G111" s="118" t="s">
        <v>946</v>
      </c>
      <c r="H111" s="123" t="s">
        <v>947</v>
      </c>
      <c r="I111" s="123" t="s">
        <v>1337</v>
      </c>
      <c r="J111" s="118"/>
      <c r="K111" s="19">
        <v>80</v>
      </c>
      <c r="L111" s="518" t="s">
        <v>1516</v>
      </c>
      <c r="M111" s="19">
        <v>60</v>
      </c>
    </row>
    <row r="112" spans="1:13" ht="320.25" customHeight="1" x14ac:dyDescent="0.25">
      <c r="A112" s="49" t="s">
        <v>948</v>
      </c>
      <c r="B112" s="118" t="s">
        <v>186</v>
      </c>
      <c r="C112" s="118" t="s">
        <v>949</v>
      </c>
      <c r="D112" s="118" t="s">
        <v>950</v>
      </c>
      <c r="E112" s="49" t="s">
        <v>951</v>
      </c>
      <c r="F112" s="118" t="s">
        <v>526</v>
      </c>
      <c r="G112" s="121" t="s">
        <v>952</v>
      </c>
      <c r="H112" s="123" t="s">
        <v>953</v>
      </c>
      <c r="I112" s="123" t="s">
        <v>1340</v>
      </c>
      <c r="J112" s="118"/>
      <c r="K112" s="19">
        <v>80</v>
      </c>
      <c r="L112" s="518" t="s">
        <v>1517</v>
      </c>
      <c r="M112" s="19">
        <v>80</v>
      </c>
    </row>
    <row r="113" spans="1:13" ht="156.75" customHeight="1" x14ac:dyDescent="0.25">
      <c r="A113" s="49" t="s">
        <v>954</v>
      </c>
      <c r="B113" s="118" t="s">
        <v>186</v>
      </c>
      <c r="C113" s="118" t="s">
        <v>955</v>
      </c>
      <c r="D113" s="118" t="s">
        <v>956</v>
      </c>
      <c r="E113" s="49" t="s">
        <v>957</v>
      </c>
      <c r="F113" s="118" t="s">
        <v>526</v>
      </c>
      <c r="G113" s="121" t="s">
        <v>297</v>
      </c>
      <c r="H113" s="123" t="s">
        <v>958</v>
      </c>
      <c r="I113" s="123" t="s">
        <v>1341</v>
      </c>
      <c r="J113" s="118"/>
      <c r="K113" s="19">
        <v>80</v>
      </c>
      <c r="L113" s="518" t="s">
        <v>1518</v>
      </c>
      <c r="M113" s="19">
        <v>80</v>
      </c>
    </row>
    <row r="114" spans="1:13" ht="291" customHeight="1" x14ac:dyDescent="0.25">
      <c r="A114" s="49" t="s">
        <v>959</v>
      </c>
      <c r="B114" s="118" t="s">
        <v>186</v>
      </c>
      <c r="C114" s="118" t="s">
        <v>960</v>
      </c>
      <c r="D114" s="118" t="s">
        <v>961</v>
      </c>
      <c r="E114" s="49" t="s">
        <v>962</v>
      </c>
      <c r="F114" s="118" t="s">
        <v>963</v>
      </c>
      <c r="G114" s="118" t="s">
        <v>964</v>
      </c>
      <c r="H114" s="123" t="s">
        <v>965</v>
      </c>
      <c r="I114" s="123" t="s">
        <v>1341</v>
      </c>
      <c r="J114" s="118"/>
      <c r="K114" s="19">
        <v>80</v>
      </c>
      <c r="L114" s="518" t="s">
        <v>1519</v>
      </c>
      <c r="M114" s="19">
        <v>80</v>
      </c>
    </row>
    <row r="115" spans="1:13" ht="409.5" x14ac:dyDescent="0.25">
      <c r="A115" s="49" t="s">
        <v>966</v>
      </c>
      <c r="B115" s="118" t="s">
        <v>186</v>
      </c>
      <c r="C115" s="118" t="s">
        <v>967</v>
      </c>
      <c r="D115" s="118" t="s">
        <v>968</v>
      </c>
      <c r="E115" s="49" t="s">
        <v>969</v>
      </c>
      <c r="F115" s="118" t="s">
        <v>540</v>
      </c>
      <c r="G115" s="118" t="s">
        <v>970</v>
      </c>
      <c r="H115" s="123" t="s">
        <v>971</v>
      </c>
      <c r="I115" s="123" t="s">
        <v>1342</v>
      </c>
      <c r="J115" s="118"/>
      <c r="K115" s="19">
        <v>80</v>
      </c>
      <c r="L115" s="518" t="s">
        <v>1520</v>
      </c>
      <c r="M115" s="19">
        <v>20</v>
      </c>
    </row>
    <row r="116" spans="1:13" ht="192" customHeight="1" x14ac:dyDescent="0.25">
      <c r="A116" s="49" t="s">
        <v>972</v>
      </c>
      <c r="B116" s="118" t="s">
        <v>235</v>
      </c>
      <c r="C116" s="118" t="s">
        <v>973</v>
      </c>
      <c r="D116" s="118" t="s">
        <v>974</v>
      </c>
      <c r="E116" s="49" t="s">
        <v>975</v>
      </c>
      <c r="F116" s="118" t="s">
        <v>540</v>
      </c>
      <c r="G116" s="118" t="s">
        <v>976</v>
      </c>
      <c r="H116" s="123" t="s">
        <v>977</v>
      </c>
      <c r="I116" s="123" t="s">
        <v>1342</v>
      </c>
      <c r="J116" s="118"/>
      <c r="K116" s="19">
        <v>80</v>
      </c>
      <c r="L116" s="518" t="s">
        <v>1521</v>
      </c>
      <c r="M116" s="19">
        <v>60</v>
      </c>
    </row>
    <row r="117" spans="1:13" ht="199.5" customHeight="1" x14ac:dyDescent="0.25">
      <c r="A117" s="49" t="s">
        <v>978</v>
      </c>
      <c r="B117" s="118" t="s">
        <v>235</v>
      </c>
      <c r="C117" s="118" t="s">
        <v>979</v>
      </c>
      <c r="D117" s="118" t="s">
        <v>980</v>
      </c>
      <c r="E117" s="49" t="s">
        <v>981</v>
      </c>
      <c r="F117" s="118" t="s">
        <v>982</v>
      </c>
      <c r="G117" s="121" t="s">
        <v>983</v>
      </c>
      <c r="H117" s="123" t="s">
        <v>984</v>
      </c>
      <c r="I117" s="123" t="s">
        <v>1342</v>
      </c>
      <c r="J117" s="118"/>
      <c r="K117" s="19">
        <v>80</v>
      </c>
      <c r="L117" s="518" t="s">
        <v>1522</v>
      </c>
      <c r="M117" s="19">
        <v>60</v>
      </c>
    </row>
    <row r="118" spans="1:13" x14ac:dyDescent="0.25">
      <c r="A118" s="44"/>
      <c r="C118" s="106"/>
      <c r="K118" s="43"/>
      <c r="L118" s="526"/>
    </row>
    <row r="119" spans="1:13" x14ac:dyDescent="0.25">
      <c r="A119" s="44"/>
      <c r="C119" s="106"/>
      <c r="K119" s="43"/>
      <c r="L119" s="526"/>
    </row>
    <row r="120" spans="1:13" x14ac:dyDescent="0.25">
      <c r="L120" s="527"/>
    </row>
    <row r="121" spans="1:13" x14ac:dyDescent="0.25">
      <c r="L121" s="527"/>
    </row>
    <row r="122" spans="1:13" x14ac:dyDescent="0.25">
      <c r="L122" s="527"/>
    </row>
    <row r="123" spans="1:13" x14ac:dyDescent="0.25">
      <c r="L123" s="527"/>
    </row>
    <row r="124" spans="1:13" x14ac:dyDescent="0.25">
      <c r="L124" s="527"/>
    </row>
    <row r="125" spans="1:13" x14ac:dyDescent="0.25">
      <c r="L125" s="527"/>
    </row>
    <row r="126" spans="1:13" x14ac:dyDescent="0.25">
      <c r="L126" s="527"/>
    </row>
    <row r="127" spans="1:13" x14ac:dyDescent="0.25">
      <c r="L127" s="527"/>
    </row>
    <row r="128" spans="1:13" x14ac:dyDescent="0.25">
      <c r="L128" s="527"/>
    </row>
    <row r="129" spans="12:12" x14ac:dyDescent="0.25">
      <c r="L129" s="527"/>
    </row>
    <row r="130" spans="12:12" x14ac:dyDescent="0.25">
      <c r="L130" s="527"/>
    </row>
    <row r="131" spans="12:12" x14ac:dyDescent="0.25">
      <c r="L131" s="527"/>
    </row>
    <row r="132" spans="12:12" x14ac:dyDescent="0.25">
      <c r="L132" s="527"/>
    </row>
    <row r="133" spans="12:12" x14ac:dyDescent="0.25">
      <c r="L133" s="527"/>
    </row>
    <row r="134" spans="12:12" x14ac:dyDescent="0.25">
      <c r="L134" s="527"/>
    </row>
    <row r="135" spans="12:12" x14ac:dyDescent="0.25">
      <c r="L135" s="527"/>
    </row>
    <row r="136" spans="12:12" x14ac:dyDescent="0.25">
      <c r="L136" s="527"/>
    </row>
    <row r="137" spans="12:12" x14ac:dyDescent="0.25">
      <c r="L137" s="527"/>
    </row>
    <row r="138" spans="12:12" x14ac:dyDescent="0.25">
      <c r="L138" s="527"/>
    </row>
    <row r="139" spans="12:12" x14ac:dyDescent="0.25">
      <c r="L139" s="527"/>
    </row>
    <row r="140" spans="12:12" x14ac:dyDescent="0.25">
      <c r="L140" s="527"/>
    </row>
    <row r="141" spans="12:12" x14ac:dyDescent="0.25">
      <c r="L141" s="527"/>
    </row>
    <row r="142" spans="12:12" x14ac:dyDescent="0.25">
      <c r="L142" s="527"/>
    </row>
    <row r="143" spans="12:12" x14ac:dyDescent="0.25">
      <c r="L143" s="527"/>
    </row>
    <row r="144" spans="12:12" x14ac:dyDescent="0.25">
      <c r="L144" s="527"/>
    </row>
    <row r="145" spans="12:12" x14ac:dyDescent="0.25">
      <c r="L145" s="527"/>
    </row>
    <row r="146" spans="12:12" x14ac:dyDescent="0.25">
      <c r="L146" s="527"/>
    </row>
    <row r="147" spans="12:12" x14ac:dyDescent="0.25">
      <c r="L147" s="527"/>
    </row>
    <row r="148" spans="12:12" x14ac:dyDescent="0.25">
      <c r="L148" s="527"/>
    </row>
    <row r="149" spans="12:12" x14ac:dyDescent="0.25">
      <c r="L149" s="527"/>
    </row>
    <row r="150" spans="12:12" x14ac:dyDescent="0.25">
      <c r="L150" s="527"/>
    </row>
    <row r="151" spans="12:12" x14ac:dyDescent="0.25">
      <c r="L151" s="527"/>
    </row>
    <row r="152" spans="12:12" x14ac:dyDescent="0.25">
      <c r="L152" s="527"/>
    </row>
    <row r="153" spans="12:12" x14ac:dyDescent="0.25">
      <c r="L153" s="527"/>
    </row>
    <row r="154" spans="12:12" x14ac:dyDescent="0.25">
      <c r="L154" s="527"/>
    </row>
    <row r="155" spans="12:12" x14ac:dyDescent="0.25">
      <c r="L155" s="527"/>
    </row>
    <row r="156" spans="12:12" x14ac:dyDescent="0.25">
      <c r="L156" s="527"/>
    </row>
    <row r="157" spans="12:12" x14ac:dyDescent="0.25">
      <c r="L157" s="527"/>
    </row>
    <row r="158" spans="12:12" x14ac:dyDescent="0.25">
      <c r="L158" s="527"/>
    </row>
    <row r="159" spans="12:12" x14ac:dyDescent="0.25">
      <c r="L159" s="527"/>
    </row>
    <row r="160" spans="12:12" x14ac:dyDescent="0.25">
      <c r="L160" s="527"/>
    </row>
    <row r="161" spans="12:12" x14ac:dyDescent="0.25">
      <c r="L161" s="527"/>
    </row>
    <row r="162" spans="12:12" x14ac:dyDescent="0.25">
      <c r="L162" s="527"/>
    </row>
    <row r="163" spans="12:12" x14ac:dyDescent="0.25">
      <c r="L163" s="527"/>
    </row>
    <row r="164" spans="12:12" x14ac:dyDescent="0.25">
      <c r="L164" s="527"/>
    </row>
    <row r="165" spans="12:12" x14ac:dyDescent="0.25">
      <c r="L165" s="527"/>
    </row>
    <row r="166" spans="12:12" x14ac:dyDescent="0.25">
      <c r="L166" s="527"/>
    </row>
    <row r="167" spans="12:12" x14ac:dyDescent="0.25">
      <c r="L167" s="527"/>
    </row>
    <row r="168" spans="12:12" x14ac:dyDescent="0.25">
      <c r="L168" s="527"/>
    </row>
    <row r="169" spans="12:12" x14ac:dyDescent="0.25">
      <c r="L169" s="527"/>
    </row>
    <row r="170" spans="12:12" x14ac:dyDescent="0.25">
      <c r="L170" s="527"/>
    </row>
    <row r="171" spans="12:12" x14ac:dyDescent="0.25">
      <c r="L171" s="527"/>
    </row>
    <row r="172" spans="12:12" x14ac:dyDescent="0.25">
      <c r="L172" s="527"/>
    </row>
    <row r="173" spans="12:12" x14ac:dyDescent="0.25">
      <c r="L173" s="527"/>
    </row>
    <row r="174" spans="12:12" x14ac:dyDescent="0.25">
      <c r="L174" s="527"/>
    </row>
    <row r="175" spans="12:12" x14ac:dyDescent="0.25">
      <c r="L175" s="527"/>
    </row>
    <row r="176" spans="12:12" x14ac:dyDescent="0.25">
      <c r="L176" s="527"/>
    </row>
    <row r="177" spans="12:12" x14ac:dyDescent="0.25">
      <c r="L177" s="527"/>
    </row>
    <row r="178" spans="12:12" x14ac:dyDescent="0.25">
      <c r="L178" s="527"/>
    </row>
    <row r="179" spans="12:12" x14ac:dyDescent="0.25">
      <c r="L179" s="527"/>
    </row>
    <row r="180" spans="12:12" x14ac:dyDescent="0.25">
      <c r="L180" s="527"/>
    </row>
    <row r="181" spans="12:12" x14ac:dyDescent="0.25">
      <c r="L181" s="527"/>
    </row>
    <row r="182" spans="12:12" x14ac:dyDescent="0.25">
      <c r="L182" s="527"/>
    </row>
    <row r="183" spans="12:12" x14ac:dyDescent="0.25">
      <c r="L183" s="527"/>
    </row>
    <row r="184" spans="12:12" x14ac:dyDescent="0.25">
      <c r="L184" s="527"/>
    </row>
    <row r="185" spans="12:12" x14ac:dyDescent="0.25">
      <c r="L185" s="527"/>
    </row>
    <row r="186" spans="12:12" x14ac:dyDescent="0.25">
      <c r="L186" s="527"/>
    </row>
    <row r="187" spans="12:12" x14ac:dyDescent="0.25">
      <c r="L187" s="527"/>
    </row>
    <row r="188" spans="12:12" x14ac:dyDescent="0.25">
      <c r="L188" s="527"/>
    </row>
    <row r="189" spans="12:12" x14ac:dyDescent="0.25">
      <c r="L189" s="527"/>
    </row>
    <row r="190" spans="12:12" x14ac:dyDescent="0.25">
      <c r="L190" s="527"/>
    </row>
    <row r="191" spans="12:12" x14ac:dyDescent="0.25">
      <c r="L191" s="527"/>
    </row>
    <row r="192" spans="12:12" x14ac:dyDescent="0.25">
      <c r="L192" s="527"/>
    </row>
    <row r="193" spans="12:12" x14ac:dyDescent="0.25">
      <c r="L193" s="527"/>
    </row>
    <row r="194" spans="12:12" x14ac:dyDescent="0.25">
      <c r="L194" s="527"/>
    </row>
    <row r="195" spans="12:12" x14ac:dyDescent="0.25">
      <c r="L195" s="527"/>
    </row>
    <row r="196" spans="12:12" x14ac:dyDescent="0.25">
      <c r="L196" s="527"/>
    </row>
    <row r="197" spans="12:12" x14ac:dyDescent="0.25">
      <c r="L197" s="527"/>
    </row>
    <row r="198" spans="12:12" x14ac:dyDescent="0.25">
      <c r="L198" s="527"/>
    </row>
    <row r="199" spans="12:12" x14ac:dyDescent="0.25">
      <c r="L199" s="527"/>
    </row>
    <row r="200" spans="12:12" x14ac:dyDescent="0.25">
      <c r="L200" s="527"/>
    </row>
    <row r="201" spans="12:12" x14ac:dyDescent="0.25">
      <c r="L201" s="527"/>
    </row>
    <row r="202" spans="12:12" x14ac:dyDescent="0.25">
      <c r="L202" s="527"/>
    </row>
    <row r="203" spans="12:12" x14ac:dyDescent="0.25">
      <c r="L203" s="527"/>
    </row>
    <row r="204" spans="12:12" x14ac:dyDescent="0.25">
      <c r="L204" s="527"/>
    </row>
    <row r="205" spans="12:12" x14ac:dyDescent="0.25">
      <c r="L205" s="527"/>
    </row>
    <row r="206" spans="12:12" x14ac:dyDescent="0.25">
      <c r="L206" s="527"/>
    </row>
    <row r="207" spans="12:12" x14ac:dyDescent="0.25">
      <c r="L207" s="527"/>
    </row>
  </sheetData>
  <autoFilter ref="A11:L117" xr:uid="{00000000-0001-0000-0500-000000000000}"/>
  <mergeCells count="5">
    <mergeCell ref="A2:B9"/>
    <mergeCell ref="C2:J5"/>
    <mergeCell ref="K2:L9"/>
    <mergeCell ref="C6:J9"/>
    <mergeCell ref="M11:M12"/>
  </mergeCells>
  <dataValidations count="1">
    <dataValidation type="list" allowBlank="1" showInputMessage="1" showErrorMessage="1" sqref="K15:K16 K18:K23 K25 K27:K31 K35:K36 K40:K45 K47:K55 K59:K62 K64 K66 K68:K71 K73 K75:K76 K78 K82:K84 K86:K89 K93:K95 K97:K105 K107 K111:K117 M35:M36" xr:uid="{00000000-0002-0000-0500-000001000000}">
      <formula1>$N$4:$N$9</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topLeftCell="G6" zoomScale="60" zoomScaleNormal="60" workbookViewId="0">
      <selection activeCell="L40" sqref="L40"/>
    </sheetView>
  </sheetViews>
  <sheetFormatPr baseColWidth="10" defaultRowHeight="15" x14ac:dyDescent="0.25"/>
  <cols>
    <col min="1" max="1" width="18.85546875" customWidth="1"/>
    <col min="2" max="2" width="15.140625" customWidth="1"/>
    <col min="3" max="3" width="24.5703125" customWidth="1"/>
    <col min="4" max="4" width="40.28515625" customWidth="1"/>
    <col min="5" max="5" width="45.85546875" customWidth="1"/>
    <col min="6" max="6" width="75" customWidth="1"/>
    <col min="7" max="7" width="26.5703125" customWidth="1"/>
    <col min="8" max="8" width="26.42578125" customWidth="1"/>
    <col min="9" max="9" width="17.140625" customWidth="1"/>
    <col min="10" max="10" width="15.7109375" customWidth="1"/>
    <col min="11" max="11" width="31.28515625" style="43" customWidth="1"/>
    <col min="12" max="12" width="85.5703125" style="268" customWidth="1"/>
    <col min="13" max="13" width="21.140625" style="43" customWidth="1"/>
    <col min="14" max="14" width="26.28515625" customWidth="1"/>
  </cols>
  <sheetData>
    <row r="1" spans="1:14" ht="15.75" hidden="1" customHeight="1" thickBot="1" x14ac:dyDescent="0.3">
      <c r="A1" s="36"/>
      <c r="B1" s="239" t="s">
        <v>1253</v>
      </c>
      <c r="D1" s="106"/>
      <c r="E1" s="52"/>
      <c r="F1" s="52"/>
      <c r="G1" s="44"/>
      <c r="H1" s="44"/>
      <c r="K1" s="491" t="s">
        <v>1</v>
      </c>
      <c r="L1" s="491"/>
    </row>
    <row r="2" spans="1:14" ht="15.75" hidden="1" customHeight="1" thickBot="1" x14ac:dyDescent="0.3">
      <c r="A2" s="39"/>
      <c r="B2" s="40"/>
      <c r="D2" s="106"/>
      <c r="E2" s="52"/>
      <c r="F2" s="52"/>
      <c r="G2" s="44"/>
      <c r="H2" s="44"/>
      <c r="K2" s="491"/>
      <c r="L2" s="491"/>
    </row>
    <row r="3" spans="1:14" ht="15.75" hidden="1" customHeight="1" thickBot="1" x14ac:dyDescent="0.3">
      <c r="A3" s="39"/>
      <c r="B3" s="40" t="s">
        <v>1254</v>
      </c>
      <c r="D3" s="106"/>
      <c r="E3" s="52"/>
      <c r="F3" s="52"/>
      <c r="G3" s="44"/>
      <c r="H3" s="44"/>
      <c r="K3" s="491"/>
      <c r="L3" s="491"/>
    </row>
    <row r="4" spans="1:14" ht="15.75" hidden="1" customHeight="1" thickBot="1" x14ac:dyDescent="0.3">
      <c r="A4" s="39"/>
      <c r="B4" s="240">
        <v>0.4</v>
      </c>
      <c r="C4" t="s">
        <v>1255</v>
      </c>
      <c r="D4" s="106"/>
      <c r="E4" s="52"/>
      <c r="F4" s="52"/>
      <c r="G4" s="44"/>
      <c r="H4" s="44"/>
      <c r="K4" s="491"/>
      <c r="L4" s="491"/>
    </row>
    <row r="5" spans="1:14" ht="15.75" hidden="1" customHeight="1" thickBot="1" x14ac:dyDescent="0.3">
      <c r="A5" s="39"/>
      <c r="B5" s="240">
        <v>0.35</v>
      </c>
      <c r="C5" t="s">
        <v>1256</v>
      </c>
      <c r="D5" s="106"/>
      <c r="E5" s="52"/>
      <c r="F5" s="52"/>
      <c r="G5" s="44"/>
      <c r="H5" s="44"/>
      <c r="K5" s="491"/>
      <c r="L5" s="491"/>
    </row>
    <row r="6" spans="1:14" x14ac:dyDescent="0.25">
      <c r="A6" s="382" t="s">
        <v>1410</v>
      </c>
      <c r="B6" s="393"/>
      <c r="C6" s="468" t="s">
        <v>243</v>
      </c>
      <c r="D6" s="390"/>
      <c r="E6" s="390"/>
      <c r="F6" s="390"/>
      <c r="G6" s="390"/>
      <c r="H6" s="390"/>
      <c r="I6" s="390"/>
      <c r="J6" s="469"/>
      <c r="K6" s="491"/>
      <c r="L6" s="491"/>
    </row>
    <row r="7" spans="1:14" x14ac:dyDescent="0.25">
      <c r="A7" s="384"/>
      <c r="B7" s="394"/>
      <c r="C7" s="470"/>
      <c r="D7" s="392"/>
      <c r="E7" s="392"/>
      <c r="F7" s="392"/>
      <c r="G7" s="392"/>
      <c r="H7" s="392"/>
      <c r="I7" s="392"/>
      <c r="J7" s="471"/>
      <c r="K7" s="491"/>
      <c r="L7" s="491"/>
    </row>
    <row r="8" spans="1:14" ht="18.75" x14ac:dyDescent="0.3">
      <c r="A8" s="384"/>
      <c r="B8" s="394"/>
      <c r="C8" s="470"/>
      <c r="D8" s="392"/>
      <c r="E8" s="392"/>
      <c r="F8" s="392"/>
      <c r="G8" s="392"/>
      <c r="H8" s="392"/>
      <c r="I8" s="392"/>
      <c r="J8" s="471"/>
      <c r="K8" s="491"/>
      <c r="L8" s="491"/>
      <c r="M8" s="272">
        <v>0</v>
      </c>
    </row>
    <row r="9" spans="1:14" ht="15.75" thickBot="1" x14ac:dyDescent="0.3">
      <c r="A9" s="384"/>
      <c r="B9" s="394"/>
      <c r="C9" s="472"/>
      <c r="D9" s="473"/>
      <c r="E9" s="473"/>
      <c r="F9" s="473"/>
      <c r="G9" s="473"/>
      <c r="H9" s="473"/>
      <c r="I9" s="473"/>
      <c r="J9" s="474"/>
      <c r="K9" s="491"/>
      <c r="L9" s="491"/>
      <c r="M9" s="43">
        <v>20</v>
      </c>
    </row>
    <row r="10" spans="1:14" x14ac:dyDescent="0.25">
      <c r="A10" s="384"/>
      <c r="B10" s="394"/>
      <c r="C10" s="495" t="str">
        <f>PORTADA!D10</f>
        <v>FUNDACIÓN GILERTO ALZATE AVENDAÑO</v>
      </c>
      <c r="D10" s="496"/>
      <c r="E10" s="496"/>
      <c r="F10" s="496"/>
      <c r="G10" s="496"/>
      <c r="H10" s="496"/>
      <c r="I10" s="496"/>
      <c r="J10" s="497"/>
      <c r="K10" s="491"/>
      <c r="L10" s="491"/>
      <c r="M10" s="43">
        <v>40</v>
      </c>
    </row>
    <row r="11" spans="1:14" x14ac:dyDescent="0.25">
      <c r="A11" s="384"/>
      <c r="B11" s="394"/>
      <c r="C11" s="498"/>
      <c r="D11" s="439"/>
      <c r="E11" s="439"/>
      <c r="F11" s="439"/>
      <c r="G11" s="439"/>
      <c r="H11" s="439"/>
      <c r="I11" s="439"/>
      <c r="J11" s="499"/>
      <c r="K11" s="491"/>
      <c r="L11" s="491"/>
      <c r="M11" s="43">
        <v>60</v>
      </c>
    </row>
    <row r="12" spans="1:14" x14ac:dyDescent="0.25">
      <c r="A12" s="384"/>
      <c r="B12" s="394"/>
      <c r="C12" s="498"/>
      <c r="D12" s="439"/>
      <c r="E12" s="439"/>
      <c r="F12" s="439"/>
      <c r="G12" s="439"/>
      <c r="H12" s="439"/>
      <c r="I12" s="439"/>
      <c r="J12" s="499"/>
      <c r="K12" s="491"/>
      <c r="L12" s="491"/>
      <c r="M12" s="43">
        <v>80</v>
      </c>
    </row>
    <row r="13" spans="1:14" x14ac:dyDescent="0.25">
      <c r="A13" s="384"/>
      <c r="B13" s="394"/>
      <c r="C13" s="498"/>
      <c r="D13" s="439"/>
      <c r="E13" s="439"/>
      <c r="F13" s="439"/>
      <c r="G13" s="439"/>
      <c r="H13" s="439"/>
      <c r="I13" s="439"/>
      <c r="J13" s="499"/>
      <c r="K13" s="491"/>
      <c r="L13" s="491"/>
      <c r="M13" s="43">
        <v>100</v>
      </c>
    </row>
    <row r="14" spans="1:14" ht="15.75" thickBot="1" x14ac:dyDescent="0.3">
      <c r="A14" s="387"/>
      <c r="B14" s="395"/>
      <c r="C14" s="500"/>
      <c r="D14" s="441"/>
      <c r="E14" s="441"/>
      <c r="F14" s="441"/>
      <c r="G14" s="441"/>
      <c r="H14" s="441"/>
      <c r="I14" s="441"/>
      <c r="J14" s="501"/>
      <c r="K14" s="492"/>
      <c r="L14" s="492"/>
    </row>
    <row r="15" spans="1:14" x14ac:dyDescent="0.25">
      <c r="D15" s="106"/>
      <c r="E15" s="52"/>
      <c r="F15" s="52"/>
      <c r="G15" s="44"/>
      <c r="H15" s="44"/>
      <c r="K15" s="44"/>
    </row>
    <row r="16" spans="1:14" ht="60" customHeight="1" x14ac:dyDescent="0.25">
      <c r="A16" s="145" t="s">
        <v>34</v>
      </c>
      <c r="B16" s="145" t="s">
        <v>985</v>
      </c>
      <c r="C16" s="145" t="s">
        <v>245</v>
      </c>
      <c r="D16" s="146" t="s">
        <v>246</v>
      </c>
      <c r="E16" s="146" t="s">
        <v>247</v>
      </c>
      <c r="F16" s="146" t="s">
        <v>251</v>
      </c>
      <c r="G16" s="145" t="s">
        <v>250</v>
      </c>
      <c r="H16" s="145" t="s">
        <v>249</v>
      </c>
      <c r="I16" s="145" t="s">
        <v>252</v>
      </c>
      <c r="J16" s="145" t="s">
        <v>253</v>
      </c>
      <c r="K16" s="235" t="s">
        <v>986</v>
      </c>
      <c r="L16" s="260" t="s">
        <v>1402</v>
      </c>
      <c r="M16" s="235" t="s">
        <v>986</v>
      </c>
      <c r="N16" s="269" t="s">
        <v>1394</v>
      </c>
    </row>
    <row r="17" spans="1:14" ht="180" customHeight="1" x14ac:dyDescent="0.25">
      <c r="A17" s="502" t="s">
        <v>987</v>
      </c>
      <c r="B17" s="147" t="s">
        <v>988</v>
      </c>
      <c r="C17" s="148" t="s">
        <v>989</v>
      </c>
      <c r="D17" s="149" t="s">
        <v>219</v>
      </c>
      <c r="E17" s="149" t="s">
        <v>990</v>
      </c>
      <c r="F17" s="149" t="s">
        <v>991</v>
      </c>
      <c r="G17" s="150"/>
      <c r="H17" s="150" t="s">
        <v>271</v>
      </c>
      <c r="I17" s="149"/>
      <c r="J17" s="149"/>
      <c r="K17" s="151">
        <v>100</v>
      </c>
      <c r="L17" s="273" t="s">
        <v>1523</v>
      </c>
      <c r="M17" s="151">
        <v>80</v>
      </c>
      <c r="N17" s="138"/>
    </row>
    <row r="18" spans="1:14" ht="143.25" customHeight="1" x14ac:dyDescent="0.25">
      <c r="A18" s="503"/>
      <c r="B18" s="493" t="s">
        <v>992</v>
      </c>
      <c r="C18" s="504"/>
      <c r="D18" s="461" t="s">
        <v>993</v>
      </c>
      <c r="E18" s="461" t="str">
        <f>ADMINISTRATIVAS!E14</f>
        <v>Se debe definir un conjunto de políticas para la seguridad de la información aprobada por la dirección, publicada y comunicada a los empleados y a la partes externas pertinentes</v>
      </c>
      <c r="F18" s="461"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8" s="461"/>
      <c r="H18" s="461" t="s">
        <v>271</v>
      </c>
      <c r="I18" s="461"/>
      <c r="J18" s="461"/>
      <c r="K18" s="19">
        <f>ADMINISTRATIVAS!L14</f>
        <v>100</v>
      </c>
      <c r="L18" s="124" t="str">
        <f>ADMINISTRATIVAS!M14</f>
        <v>En el documento  Políticas de Seguridad de la Información no se identifican los procesos para manejar las desviaciones y las excepciones; en la aplicación de la lista de verificación del 25/04/2024 el proceso señala que las políticas están definidas de manera general, a nivel específico no se encuentra documentado. Si bien  la primera versión fue en el año 2017, la segunda en el 2023 y la tercera en el 2023, no se evidencia que se realice una revisión anual.
Se recomienda ajustar la política de tal manera que incluya cada uno de los criterios requeridos en el control o justificar y documentar su no aplicabilidad</v>
      </c>
      <c r="M18" s="19">
        <f>ADMINISTRATIVAS!N14</f>
        <v>80</v>
      </c>
      <c r="N18" s="138"/>
    </row>
    <row r="19" spans="1:14" ht="165.75" customHeight="1" x14ac:dyDescent="0.25">
      <c r="A19" s="503"/>
      <c r="B19" s="494"/>
      <c r="C19" s="462"/>
      <c r="D19" s="462"/>
      <c r="E19" s="462"/>
      <c r="F19" s="462"/>
      <c r="G19" s="462"/>
      <c r="H19" s="462"/>
      <c r="I19" s="462"/>
      <c r="J19" s="462"/>
      <c r="K19" s="49">
        <f>ADMINISTRATIVAS!L15</f>
        <v>100</v>
      </c>
      <c r="L19" s="124" t="str">
        <f>ADMINISTRATIVAS!M15</f>
        <v>En el documento  Políticas de Seguridad de la Información no se identifican los procesos para manejar las desviaciones y las excepciones; en la aplicación de la lista de verificación del 25/04/2024 el proceso señala que las políticas están definidas de manera general, a nivel específico no se encuentra documentado. Si bien  la primera versión fue en el año 2017, la segunda en el 2023 y la tercera en el 2023, no se evidencia que se realice una revisión anual.
Se recomienda ajustar la política de tal manera que incluya cada uno de los criterios requeridos en el control o justificar y documentar su no aplicabilidad</v>
      </c>
      <c r="M19" s="49">
        <f>ADMINISTRATIVAS!N15</f>
        <v>80</v>
      </c>
      <c r="N19" s="138"/>
    </row>
    <row r="20" spans="1:14" ht="166.5" customHeight="1" x14ac:dyDescent="0.25">
      <c r="A20" s="502"/>
      <c r="B20" s="152" t="s">
        <v>994</v>
      </c>
      <c r="C20" s="148" t="s">
        <v>241</v>
      </c>
      <c r="D20" s="149" t="s">
        <v>242</v>
      </c>
      <c r="E20" s="149" t="s">
        <v>995</v>
      </c>
      <c r="F20" s="149" t="s">
        <v>996</v>
      </c>
      <c r="G20" s="150"/>
      <c r="H20" s="150" t="s">
        <v>271</v>
      </c>
      <c r="I20" s="149"/>
      <c r="J20" s="149"/>
      <c r="K20" s="151">
        <v>100</v>
      </c>
      <c r="L20" s="273" t="s">
        <v>1390</v>
      </c>
      <c r="M20" s="151">
        <v>100</v>
      </c>
      <c r="N20" s="138"/>
    </row>
    <row r="21" spans="1:14" ht="409.5" x14ac:dyDescent="0.25">
      <c r="A21" s="502"/>
      <c r="B21" s="153" t="s">
        <v>997</v>
      </c>
      <c r="C21" s="153" t="s">
        <v>989</v>
      </c>
      <c r="D21" s="85" t="str">
        <f>ADMINISTRATIVAS!D19</f>
        <v>Roles y responsabilidades para la seguridad de la información</v>
      </c>
      <c r="E21" s="85" t="str">
        <f>ADMINISTRATIVAS!E19</f>
        <v>Se deben definir y asignar todas las responsabilidades de la seguridad de la información</v>
      </c>
      <c r="F21" s="85" t="s">
        <v>998</v>
      </c>
      <c r="G21" s="49"/>
      <c r="H21" s="49" t="s">
        <v>271</v>
      </c>
      <c r="I21" s="85"/>
      <c r="J21" s="85"/>
      <c r="K21" s="49">
        <f>ADMINISTRATIVAS!L19</f>
        <v>100</v>
      </c>
      <c r="L21" s="124" t="str">
        <f>ADMINISTRATIVAS!M19</f>
        <v xml:space="preserve">La Resolución 112 de 2019 identifica que las Políticas de Gestión y Desempeño Institucional para la seguridad deben ser lideradas por la Gestión TIC. El comité de Dirección tiene dentro de sus funciones 12. Decidir y aprobar la creación de las políticas ejercidas entorno a Gobierno Digital y Seguridad Digital. 14. Asegurar la implementación y desarrollo de las Políticas de gestión y directrices en materia de seguridad digital y de la información. la política de seguridad de la información  gestionar los riesgos y fortalecer los componentes asociados a la integridad, disponibilidad, confidencialidad y no repudio de la información. 
Se informa a los funcionarios y contratistas por medio de capacitaciones y jornadas de sensibilización en seguridad de la información.
Durante la aplicación de la lista de verificación el proceso señala que se emitió la Resolución Interna 219 de 2023 por medio de la cual se adopta el modelo de seguridad de información.  Los roles se identifican en el Articulo 4 de este documento y se señalan en el Articulo 5, la instancia que lidera la implementación, seguimiento y mejora del SGSI, así como la referencia a la instancia del oficial de seguridad de información quien será designado por la Fundación; sin embargo estos las responsabilidades se definen de manera general y no se observan los roles y responsabilidades de la Oficina Jurídica, Talento Humano, entre otras, conforme se indica en el documento Roles y Responsabilidades del MSPI de Mintic.
Se precisa también que si bien en los documentos precontractuales del 2023 se incluían aspectos generales sobre los roles y responsabilidades de los contratistas, para la actual  vigencia se modificó en el formato de estudios previos las obligaciones  generales, donde se establece la de dar cumplimiento a obligaciones de riesgos de seguridad de la información y ciberseguridad.  (Formato Estudios Previos Tipo Prestación de Servicios y/o Apoyo a la Gestión Código GJ-FT-13 Versión 22. actualizada en febrero de 2024). 
Conforme lo anterior y si bien se evidencia la gestión adelantada frente al tema de roles y responsabilidades, se recomienda revisar y articular con los lineamientos internos de acuerdo a la NITS y revisar lo dispuesto en la guía Roles y Responsabilidades del MSPI de MINTIC de octubre de 2021 (https://gobiernodigital.mintic.gov.co/seguridadyprivacidad/704/articles-237904_maestro_mspi.pdf)
</v>
      </c>
      <c r="M21" s="49">
        <f>ADMINISTRATIVAS!N19</f>
        <v>80</v>
      </c>
      <c r="N21" s="138"/>
    </row>
    <row r="22" spans="1:14" ht="255" x14ac:dyDescent="0.25">
      <c r="A22" s="502"/>
      <c r="B22" s="85" t="s">
        <v>999</v>
      </c>
      <c r="C22" s="153" t="s">
        <v>989</v>
      </c>
      <c r="D22" s="85" t="str">
        <f>ADMINISTRATIVAS!D41</f>
        <v>Inventario de activos</v>
      </c>
      <c r="E22" s="85" t="str">
        <f>ADMINISTRATIVAS!E41</f>
        <v>Se deben identificar los activos asociados con la información y las instalaciones de procesamiento de información, y se debe elaborar y mantener un inventario de estos activos.</v>
      </c>
      <c r="F22" s="85"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2" s="49"/>
      <c r="H22" s="49" t="s">
        <v>271</v>
      </c>
      <c r="I22" s="85"/>
      <c r="J22" s="85"/>
      <c r="K22" s="49">
        <f>ADMINISTRATIVAS!L41</f>
        <v>100</v>
      </c>
      <c r="L22" s="124" t="str">
        <f>ADMINISTRATIVAS!M41</f>
        <v>El Documento de inventario de  activos de la información gestión documental se encuentra en el link https://fuga.gov.co/transparencia-y-acceso-a-la-informacion-publica/datos-abiertos?field_fecha_de_emision_value=All&amp;term_node_tid_depth=112.  
Se observa que la entidad tiene publicado el documento Activos Información 
1. El documento publicado aparece con fecha de actualización Diciembre de 2019 
2. Se establece el dueño, custodio y tipología del activo, el medio de conservación, la clasificación del activo de la información y la criticidad del activo. 
No obstante, se evidencia que la información registrada no se encuentra actualizada (Número de CPU difiere con lo reportado en Derechos de Autor). 
Se recomienda fortalecer los controles de tal manera que la información relacionada con el inventario de activos Software, hardware y servicios de encuentre actualizada de conformidad con la política de la seguridad de la información.</v>
      </c>
      <c r="M22" s="49">
        <f>ADMINISTRATIVAS!N41</f>
        <v>60</v>
      </c>
      <c r="N22" s="138"/>
    </row>
    <row r="23" spans="1:14" ht="384" customHeight="1" x14ac:dyDescent="0.25">
      <c r="A23" s="502"/>
      <c r="B23" s="149" t="s">
        <v>1000</v>
      </c>
      <c r="C23" s="148" t="s">
        <v>989</v>
      </c>
      <c r="D23" s="149" t="s">
        <v>220</v>
      </c>
      <c r="E23" s="149" t="s">
        <v>1001</v>
      </c>
      <c r="F23" s="149" t="s">
        <v>1002</v>
      </c>
      <c r="G23" s="150" t="s">
        <v>1003</v>
      </c>
      <c r="H23" s="150" t="s">
        <v>271</v>
      </c>
      <c r="I23" s="149"/>
      <c r="J23" s="148"/>
      <c r="K23" s="151">
        <v>100</v>
      </c>
      <c r="L23" s="273" t="s">
        <v>1524</v>
      </c>
      <c r="M23" s="151">
        <v>80</v>
      </c>
      <c r="N23" s="138"/>
    </row>
    <row r="24" spans="1:14" ht="391.5" customHeight="1" x14ac:dyDescent="0.25">
      <c r="A24" s="502"/>
      <c r="B24" s="148" t="s">
        <v>1004</v>
      </c>
      <c r="C24" s="148" t="s">
        <v>989</v>
      </c>
      <c r="D24" s="149" t="s">
        <v>221</v>
      </c>
      <c r="E24" s="149" t="s">
        <v>1005</v>
      </c>
      <c r="F24" s="149" t="s">
        <v>1006</v>
      </c>
      <c r="G24" s="150" t="s">
        <v>1007</v>
      </c>
      <c r="H24" s="150" t="s">
        <v>1008</v>
      </c>
      <c r="I24" s="149"/>
      <c r="J24" s="148"/>
      <c r="K24" s="151">
        <v>100</v>
      </c>
      <c r="L24" s="273" t="s">
        <v>1525</v>
      </c>
      <c r="M24" s="151">
        <v>80</v>
      </c>
      <c r="N24" s="138"/>
    </row>
    <row r="25" spans="1:14" ht="369" customHeight="1" x14ac:dyDescent="0.25">
      <c r="A25" s="502"/>
      <c r="B25" s="153" t="s">
        <v>1009</v>
      </c>
      <c r="C25" s="153" t="s">
        <v>989</v>
      </c>
      <c r="D25" s="85" t="str">
        <f>ADMINISTRATIVAS!D34</f>
        <v>Toma de conciencia, educación y formación en la seguridad de la información</v>
      </c>
      <c r="E25" s="85"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5" s="274"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5" s="49"/>
      <c r="H25" s="49" t="s">
        <v>271</v>
      </c>
      <c r="I25" s="85"/>
      <c r="J25" s="85"/>
      <c r="K25" s="49">
        <f>ADMINISTRATIVAS!L34</f>
        <v>100</v>
      </c>
      <c r="L25" s="124" t="str">
        <f>ADMINISTRATIVAS!M34</f>
        <v>En el PETIC se establece el Plan de Comunicación de Seguridad y Privacidad de la Información,  mediante piezas de comunicación, en las cuales se integra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v>
      </c>
      <c r="M25" s="49">
        <f>ADMINISTRATIVAS!N34</f>
        <v>100</v>
      </c>
      <c r="N25" s="138"/>
    </row>
    <row r="26" spans="1:14" ht="409.6" customHeight="1" x14ac:dyDescent="0.25">
      <c r="A26" s="502"/>
      <c r="B26" s="148" t="s">
        <v>1010</v>
      </c>
      <c r="C26" s="148" t="s">
        <v>235</v>
      </c>
      <c r="D26" s="149" t="s">
        <v>239</v>
      </c>
      <c r="E26" s="149" t="s">
        <v>1011</v>
      </c>
      <c r="F26" s="149" t="s">
        <v>1012</v>
      </c>
      <c r="G26" s="150"/>
      <c r="H26" s="150" t="s">
        <v>271</v>
      </c>
      <c r="I26" s="149"/>
      <c r="J26" s="148"/>
      <c r="K26" s="151">
        <v>100</v>
      </c>
      <c r="L26" s="273" t="s">
        <v>1413</v>
      </c>
      <c r="M26" s="151">
        <v>100</v>
      </c>
      <c r="N26" s="138"/>
    </row>
    <row r="27" spans="1:14" ht="26.25" x14ac:dyDescent="0.25">
      <c r="A27" s="154" t="s">
        <v>1013</v>
      </c>
      <c r="B27" s="155"/>
      <c r="C27" s="155"/>
      <c r="D27" s="156"/>
      <c r="E27" s="156"/>
      <c r="F27" s="156"/>
      <c r="G27" s="157"/>
      <c r="H27" s="157"/>
      <c r="I27" s="155"/>
      <c r="J27" s="155"/>
      <c r="K27" s="158">
        <f>AVERAGE(K17:K26)</f>
        <v>100</v>
      </c>
      <c r="L27" s="158">
        <f>((K27*40)/100)</f>
        <v>40</v>
      </c>
      <c r="M27" s="158">
        <f>AVERAGE(M17:M26)</f>
        <v>84</v>
      </c>
      <c r="N27" s="277">
        <f>((M27*40)/100)</f>
        <v>33.6</v>
      </c>
    </row>
    <row r="28" spans="1:14" ht="191.25" customHeight="1" x14ac:dyDescent="0.25">
      <c r="A28" s="486" t="s">
        <v>1014</v>
      </c>
      <c r="B28" s="148" t="s">
        <v>1015</v>
      </c>
      <c r="C28" s="148" t="s">
        <v>989</v>
      </c>
      <c r="D28" s="149" t="s">
        <v>223</v>
      </c>
      <c r="E28" s="149" t="s">
        <v>1016</v>
      </c>
      <c r="F28" s="149" t="s">
        <v>1017</v>
      </c>
      <c r="G28" s="150"/>
      <c r="H28" s="150" t="s">
        <v>1018</v>
      </c>
      <c r="I28" s="148"/>
      <c r="J28" s="148"/>
      <c r="K28" s="151">
        <v>100</v>
      </c>
      <c r="L28" s="273" t="s">
        <v>1408</v>
      </c>
      <c r="M28" s="151">
        <v>100</v>
      </c>
      <c r="N28" s="138"/>
    </row>
    <row r="29" spans="1:14" ht="30" x14ac:dyDescent="0.25">
      <c r="A29" s="487"/>
      <c r="B29" s="153" t="s">
        <v>1019</v>
      </c>
      <c r="C29" s="153" t="s">
        <v>491</v>
      </c>
      <c r="D29" s="85" t="s">
        <v>1020</v>
      </c>
      <c r="E29" s="85" t="s">
        <v>1021</v>
      </c>
      <c r="F29" s="85" t="s">
        <v>70</v>
      </c>
      <c r="G29" s="49"/>
      <c r="H29" s="49" t="s">
        <v>1018</v>
      </c>
      <c r="I29" s="85"/>
      <c r="J29" s="85" t="s">
        <v>70</v>
      </c>
      <c r="K29" s="241">
        <v>0</v>
      </c>
      <c r="L29" s="123"/>
      <c r="M29" s="241">
        <v>0</v>
      </c>
      <c r="N29" s="138"/>
    </row>
    <row r="30" spans="1:14" ht="186.75" customHeight="1" x14ac:dyDescent="0.25">
      <c r="A30" s="487"/>
      <c r="B30" s="148" t="s">
        <v>1022</v>
      </c>
      <c r="C30" s="148" t="s">
        <v>989</v>
      </c>
      <c r="D30" s="149" t="s">
        <v>224</v>
      </c>
      <c r="E30" s="149" t="s">
        <v>1023</v>
      </c>
      <c r="F30" s="149" t="s">
        <v>1024</v>
      </c>
      <c r="G30" s="150"/>
      <c r="H30" s="150" t="s">
        <v>1018</v>
      </c>
      <c r="I30" s="148"/>
      <c r="J30" s="148"/>
      <c r="K30" s="151">
        <v>100</v>
      </c>
      <c r="L30" s="273" t="s">
        <v>1526</v>
      </c>
      <c r="M30" s="151">
        <v>60</v>
      </c>
      <c r="N30" s="138"/>
    </row>
    <row r="31" spans="1:14" ht="375" customHeight="1" x14ac:dyDescent="0.25">
      <c r="A31" s="487"/>
      <c r="B31" s="148" t="s">
        <v>1025</v>
      </c>
      <c r="C31" s="148" t="s">
        <v>235</v>
      </c>
      <c r="D31" s="149" t="s">
        <v>240</v>
      </c>
      <c r="E31" s="149" t="s">
        <v>1026</v>
      </c>
      <c r="F31" s="149" t="s">
        <v>1027</v>
      </c>
      <c r="G31" s="159"/>
      <c r="H31" s="150" t="s">
        <v>1018</v>
      </c>
      <c r="I31" s="148"/>
      <c r="J31" s="148"/>
      <c r="K31" s="151">
        <v>100</v>
      </c>
      <c r="L31" s="273" t="s">
        <v>1414</v>
      </c>
      <c r="M31" s="151">
        <v>100</v>
      </c>
      <c r="N31" s="138"/>
    </row>
    <row r="32" spans="1:14" ht="267.75" customHeight="1" x14ac:dyDescent="0.25">
      <c r="A32" s="487"/>
      <c r="B32" s="148" t="s">
        <v>1028</v>
      </c>
      <c r="C32" s="148" t="s">
        <v>989</v>
      </c>
      <c r="D32" s="149" t="s">
        <v>225</v>
      </c>
      <c r="E32" s="149" t="s">
        <v>1029</v>
      </c>
      <c r="F32" s="149" t="s">
        <v>1030</v>
      </c>
      <c r="G32" s="150"/>
      <c r="H32" s="150" t="s">
        <v>1018</v>
      </c>
      <c r="I32" s="148"/>
      <c r="J32" s="148"/>
      <c r="K32" s="151">
        <v>100</v>
      </c>
      <c r="L32" s="273" t="s">
        <v>1527</v>
      </c>
      <c r="M32" s="151">
        <v>80</v>
      </c>
      <c r="N32" s="138"/>
    </row>
    <row r="33" spans="1:14" ht="26.25" x14ac:dyDescent="0.25">
      <c r="A33" s="154" t="s">
        <v>1013</v>
      </c>
      <c r="B33" s="155"/>
      <c r="C33" s="155"/>
      <c r="D33" s="156"/>
      <c r="E33" s="156"/>
      <c r="F33" s="156"/>
      <c r="G33" s="157"/>
      <c r="H33" s="157"/>
      <c r="I33" s="155"/>
      <c r="J33" s="155"/>
      <c r="K33" s="160">
        <f>AVERAGE(K28:K32)</f>
        <v>80</v>
      </c>
      <c r="L33" s="160">
        <f>((K33*20)/100)</f>
        <v>16</v>
      </c>
      <c r="M33" s="160">
        <f>AVERAGE(M28:M32)</f>
        <v>68</v>
      </c>
      <c r="N33" s="277">
        <f>((M33*20)/100)</f>
        <v>13.6</v>
      </c>
    </row>
    <row r="34" spans="1:14" ht="95.25" customHeight="1" x14ac:dyDescent="0.25">
      <c r="A34" s="488" t="s">
        <v>1031</v>
      </c>
      <c r="B34" s="148" t="s">
        <v>1032</v>
      </c>
      <c r="C34" s="148" t="s">
        <v>989</v>
      </c>
      <c r="D34" s="149" t="s">
        <v>226</v>
      </c>
      <c r="E34" s="149" t="s">
        <v>1033</v>
      </c>
      <c r="F34" s="149" t="s">
        <v>140</v>
      </c>
      <c r="G34" s="150"/>
      <c r="H34" s="150" t="s">
        <v>1034</v>
      </c>
      <c r="I34" s="148"/>
      <c r="J34" s="148"/>
      <c r="K34" s="151">
        <v>60</v>
      </c>
      <c r="L34" s="531" t="s">
        <v>1528</v>
      </c>
      <c r="M34" s="151">
        <v>60</v>
      </c>
      <c r="N34" s="138"/>
    </row>
    <row r="35" spans="1:14" ht="54.75" customHeight="1" x14ac:dyDescent="0.25">
      <c r="A35" s="488"/>
      <c r="B35" s="148" t="s">
        <v>1035</v>
      </c>
      <c r="C35" s="148" t="s">
        <v>1036</v>
      </c>
      <c r="D35" s="149" t="s">
        <v>1037</v>
      </c>
      <c r="E35" s="149" t="s">
        <v>1038</v>
      </c>
      <c r="F35" s="149" t="s">
        <v>141</v>
      </c>
      <c r="G35" s="150"/>
      <c r="H35" s="150" t="s">
        <v>1034</v>
      </c>
      <c r="I35" s="149"/>
      <c r="J35" s="149"/>
      <c r="K35" s="151">
        <v>100</v>
      </c>
      <c r="L35" s="273" t="s">
        <v>1391</v>
      </c>
      <c r="M35" s="151">
        <v>100</v>
      </c>
      <c r="N35" s="138"/>
    </row>
    <row r="36" spans="1:14" ht="76.5" customHeight="1" x14ac:dyDescent="0.25">
      <c r="A36" s="488"/>
      <c r="B36" s="148" t="s">
        <v>1039</v>
      </c>
      <c r="C36" s="148" t="s">
        <v>989</v>
      </c>
      <c r="D36" s="149" t="s">
        <v>227</v>
      </c>
      <c r="E36" s="149" t="s">
        <v>1040</v>
      </c>
      <c r="F36" s="149" t="s">
        <v>142</v>
      </c>
      <c r="G36" s="150"/>
      <c r="H36" s="150" t="s">
        <v>1034</v>
      </c>
      <c r="I36" s="148"/>
      <c r="J36" s="148"/>
      <c r="K36" s="151">
        <v>100</v>
      </c>
      <c r="L36" s="273" t="s">
        <v>1529</v>
      </c>
      <c r="M36" s="151">
        <v>80</v>
      </c>
      <c r="N36" s="138"/>
    </row>
    <row r="37" spans="1:14" ht="26.25" x14ac:dyDescent="0.25">
      <c r="A37" s="154" t="s">
        <v>1013</v>
      </c>
      <c r="B37" s="155"/>
      <c r="C37" s="155"/>
      <c r="D37" s="156"/>
      <c r="E37" s="156"/>
      <c r="F37" s="156"/>
      <c r="G37" s="157"/>
      <c r="H37" s="157"/>
      <c r="I37" s="155"/>
      <c r="J37" s="155"/>
      <c r="K37" s="158">
        <f>AVERAGE(K34:K36)</f>
        <v>86.666666666666671</v>
      </c>
      <c r="L37" s="158">
        <f>((K37*20)/100)</f>
        <v>17.333333333333336</v>
      </c>
      <c r="M37" s="158">
        <f>AVERAGE(M34:M36)</f>
        <v>80</v>
      </c>
      <c r="N37" s="277">
        <f>((M37*20)/100)</f>
        <v>16</v>
      </c>
    </row>
    <row r="38" spans="1:14" ht="57" customHeight="1" x14ac:dyDescent="0.25">
      <c r="A38" s="489" t="s">
        <v>1041</v>
      </c>
      <c r="B38" s="161" t="s">
        <v>1042</v>
      </c>
      <c r="C38" s="161" t="s">
        <v>989</v>
      </c>
      <c r="D38" s="103" t="s">
        <v>226</v>
      </c>
      <c r="E38" s="103" t="s">
        <v>1043</v>
      </c>
      <c r="F38" s="103" t="s">
        <v>1044</v>
      </c>
      <c r="G38" s="102"/>
      <c r="H38" s="102" t="s">
        <v>1045</v>
      </c>
      <c r="I38" s="103"/>
      <c r="J38" s="103"/>
      <c r="K38" s="151">
        <v>60</v>
      </c>
      <c r="L38" s="273" t="s">
        <v>1409</v>
      </c>
      <c r="M38" s="151">
        <v>60</v>
      </c>
      <c r="N38" s="138"/>
    </row>
    <row r="39" spans="1:14" ht="120" x14ac:dyDescent="0.25">
      <c r="A39" s="490"/>
      <c r="B39" s="161" t="s">
        <v>1046</v>
      </c>
      <c r="C39" s="161" t="s">
        <v>1036</v>
      </c>
      <c r="D39" s="103" t="s">
        <v>1037</v>
      </c>
      <c r="E39" s="103" t="s">
        <v>1047</v>
      </c>
      <c r="F39" s="103" t="s">
        <v>1048</v>
      </c>
      <c r="G39" s="102"/>
      <c r="H39" s="102" t="s">
        <v>1045</v>
      </c>
      <c r="I39" s="103"/>
      <c r="J39" s="85"/>
      <c r="K39" s="102">
        <f>ADMINISTRATIVAS!L70</f>
        <v>80</v>
      </c>
      <c r="L39" s="271" t="str">
        <f>ADMINISTRATIVAS!M70</f>
        <v>Verificados los Planes de Auditoria de las vigencias 2023 no se evidencia la incorporación de actividades y ejecución de revisiones independientes, no obstante se observa que en el 2020 se incluyo la Auditoria Gestión de Tecnología que incluye el componente del MSPI y en la presente anulidad se esta implementando. 
Adicionalmente dentro del ciclo de unidades auditables identificado por el Proceso de Evaluación Independiente de la Gestión, en el Plan de Auditorias vigencia 2024 se observa la programación de la auditoria al procesos TIC la cual esta en ejecución.</v>
      </c>
      <c r="M39" s="102">
        <f>ADMINISTRATIVAS!N70</f>
        <v>100</v>
      </c>
      <c r="N39" s="138"/>
    </row>
    <row r="40" spans="1:14" ht="26.25" x14ac:dyDescent="0.25">
      <c r="A40" s="154" t="s">
        <v>1013</v>
      </c>
      <c r="B40" s="155"/>
      <c r="C40" s="155"/>
      <c r="D40" s="156"/>
      <c r="E40" s="156"/>
      <c r="F40" s="156"/>
      <c r="G40" s="157"/>
      <c r="H40" s="157"/>
      <c r="I40" s="155"/>
      <c r="J40" s="155"/>
      <c r="K40" s="160">
        <f>AVERAGE(K38:K39)</f>
        <v>70</v>
      </c>
      <c r="L40" s="160">
        <f>((K40*20)/100)</f>
        <v>14</v>
      </c>
      <c r="M40" s="160">
        <f>AVERAGE(M38:M39)</f>
        <v>80</v>
      </c>
      <c r="N40" s="277">
        <f>((M40*20)/100)</f>
        <v>16</v>
      </c>
    </row>
    <row r="41" spans="1:14" x14ac:dyDescent="0.25">
      <c r="D41" s="106"/>
      <c r="E41" s="52"/>
      <c r="F41" s="52"/>
      <c r="G41" s="44"/>
      <c r="H41" s="44"/>
      <c r="K41" s="44"/>
    </row>
  </sheetData>
  <autoFilter ref="A16:L40" xr:uid="{00000000-0009-0000-0000-000006000000}"/>
  <mergeCells count="17">
    <mergeCell ref="K1:L14"/>
    <mergeCell ref="B18:B19"/>
    <mergeCell ref="D18:D19"/>
    <mergeCell ref="E18:E19"/>
    <mergeCell ref="F18:F19"/>
    <mergeCell ref="G18:G19"/>
    <mergeCell ref="H18:H19"/>
    <mergeCell ref="A6:B14"/>
    <mergeCell ref="C6:J9"/>
    <mergeCell ref="C10:J14"/>
    <mergeCell ref="A17:A26"/>
    <mergeCell ref="C18:C19"/>
    <mergeCell ref="A28:A32"/>
    <mergeCell ref="I18:I19"/>
    <mergeCell ref="J18:J19"/>
    <mergeCell ref="A34:A36"/>
    <mergeCell ref="A38:A39"/>
  </mergeCells>
  <dataValidations count="1">
    <dataValidation type="list" allowBlank="1" showInputMessage="1" showErrorMessage="1" sqref="K17 K20 K38 K28 K30:K32 K34:K36 M26 M17 M20 K26 M28 M30:M32 M34:M36 K23:K24 M23:M24 M38" xr:uid="{00000000-0002-0000-0600-000000000000}">
      <formula1>$M$8:$M$13</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7"/>
  <sheetViews>
    <sheetView topLeftCell="D66" zoomScale="55" zoomScaleNormal="55" workbookViewId="0">
      <selection activeCell="N12" sqref="N12:N75"/>
    </sheetView>
  </sheetViews>
  <sheetFormatPr baseColWidth="10" defaultRowHeight="15" x14ac:dyDescent="0.25"/>
  <cols>
    <col min="1" max="1" width="17.5703125" customWidth="1"/>
    <col min="2" max="2" width="19.5703125" customWidth="1"/>
    <col min="3" max="3" width="66" style="120" customWidth="1"/>
    <col min="4" max="4" width="18.5703125" customWidth="1"/>
    <col min="5" max="5" width="18.7109375" customWidth="1"/>
    <col min="6" max="6" width="21.28515625" customWidth="1"/>
    <col min="7" max="7" width="19.42578125" customWidth="1"/>
    <col min="8" max="8" width="18.5703125" customWidth="1"/>
    <col min="9" max="9" width="16.28515625" customWidth="1"/>
    <col min="10" max="10" width="22.28515625" customWidth="1"/>
    <col min="11" max="12" width="28.140625" customWidth="1"/>
    <col min="13" max="13" width="27.5703125" customWidth="1"/>
    <col min="14" max="14" width="28.7109375" customWidth="1"/>
    <col min="15" max="15" width="15.42578125" customWidth="1"/>
    <col min="16" max="16" width="15.5703125" customWidth="1"/>
    <col min="18" max="18" width="35.85546875" customWidth="1"/>
    <col min="19" max="19" width="30" customWidth="1"/>
  </cols>
  <sheetData>
    <row r="1" spans="1:21" ht="15" customHeight="1" x14ac:dyDescent="0.25">
      <c r="A1" s="382" t="s">
        <v>1</v>
      </c>
      <c r="B1" s="393"/>
      <c r="C1" s="506" t="s">
        <v>243</v>
      </c>
      <c r="D1" s="507"/>
      <c r="E1" s="507"/>
      <c r="F1" s="507"/>
      <c r="G1" s="507"/>
      <c r="H1" s="507"/>
      <c r="I1" s="507"/>
      <c r="J1" s="507"/>
      <c r="K1" s="507"/>
      <c r="L1" s="508"/>
      <c r="M1" s="382" t="s">
        <v>1</v>
      </c>
      <c r="N1" s="512"/>
      <c r="O1" s="512"/>
      <c r="P1" s="393"/>
    </row>
    <row r="2" spans="1:21" x14ac:dyDescent="0.25">
      <c r="A2" s="384"/>
      <c r="B2" s="394"/>
      <c r="C2" s="509"/>
      <c r="D2" s="510"/>
      <c r="E2" s="510"/>
      <c r="F2" s="510"/>
      <c r="G2" s="510"/>
      <c r="H2" s="510"/>
      <c r="I2" s="510"/>
      <c r="J2" s="510"/>
      <c r="K2" s="510"/>
      <c r="L2" s="511"/>
      <c r="M2" s="384"/>
      <c r="N2" s="386"/>
      <c r="O2" s="386"/>
      <c r="P2" s="394"/>
      <c r="U2">
        <v>0</v>
      </c>
    </row>
    <row r="3" spans="1:21" x14ac:dyDescent="0.25">
      <c r="A3" s="384"/>
      <c r="B3" s="394"/>
      <c r="C3" s="509"/>
      <c r="D3" s="510"/>
      <c r="E3" s="510"/>
      <c r="F3" s="510"/>
      <c r="G3" s="510"/>
      <c r="H3" s="510"/>
      <c r="I3" s="510"/>
      <c r="J3" s="510"/>
      <c r="K3" s="510"/>
      <c r="L3" s="511"/>
      <c r="M3" s="384"/>
      <c r="N3" s="386"/>
      <c r="O3" s="386"/>
      <c r="P3" s="394"/>
      <c r="U3">
        <v>20</v>
      </c>
    </row>
    <row r="4" spans="1:21" x14ac:dyDescent="0.25">
      <c r="A4" s="384"/>
      <c r="B4" s="394"/>
      <c r="C4" s="509"/>
      <c r="D4" s="510"/>
      <c r="E4" s="510"/>
      <c r="F4" s="510"/>
      <c r="G4" s="510"/>
      <c r="H4" s="510"/>
      <c r="I4" s="510"/>
      <c r="J4" s="510"/>
      <c r="K4" s="510"/>
      <c r="L4" s="511"/>
      <c r="M4" s="384"/>
      <c r="N4" s="386"/>
      <c r="O4" s="386"/>
      <c r="P4" s="394"/>
      <c r="U4">
        <v>40</v>
      </c>
    </row>
    <row r="5" spans="1:21" ht="15" customHeight="1" x14ac:dyDescent="0.25">
      <c r="A5" s="384"/>
      <c r="B5" s="394"/>
      <c r="C5" s="480" t="str">
        <f>PORTADA!D10</f>
        <v>FUNDACIÓN GILERTO ALZATE AVENDAÑO</v>
      </c>
      <c r="D5" s="481"/>
      <c r="E5" s="481"/>
      <c r="F5" s="481"/>
      <c r="G5" s="481"/>
      <c r="H5" s="481"/>
      <c r="I5" s="481"/>
      <c r="J5" s="481"/>
      <c r="K5" s="481"/>
      <c r="L5" s="482"/>
      <c r="M5" s="384"/>
      <c r="N5" s="386"/>
      <c r="O5" s="386"/>
      <c r="P5" s="394"/>
      <c r="U5">
        <v>60</v>
      </c>
    </row>
    <row r="6" spans="1:21" ht="15" customHeight="1" x14ac:dyDescent="0.25">
      <c r="A6" s="384"/>
      <c r="B6" s="394"/>
      <c r="C6" s="480"/>
      <c r="D6" s="481"/>
      <c r="E6" s="481"/>
      <c r="F6" s="481"/>
      <c r="G6" s="481"/>
      <c r="H6" s="481"/>
      <c r="I6" s="481"/>
      <c r="J6" s="481"/>
      <c r="K6" s="481"/>
      <c r="L6" s="482"/>
      <c r="M6" s="384"/>
      <c r="N6" s="386"/>
      <c r="O6" s="386"/>
      <c r="P6" s="394"/>
      <c r="U6">
        <v>80</v>
      </c>
    </row>
    <row r="7" spans="1:21" ht="15" customHeight="1" x14ac:dyDescent="0.25">
      <c r="A7" s="384"/>
      <c r="B7" s="394"/>
      <c r="C7" s="480"/>
      <c r="D7" s="481"/>
      <c r="E7" s="481"/>
      <c r="F7" s="481"/>
      <c r="G7" s="481"/>
      <c r="H7" s="481"/>
      <c r="I7" s="481"/>
      <c r="J7" s="481"/>
      <c r="K7" s="481"/>
      <c r="L7" s="482"/>
      <c r="M7" s="384"/>
      <c r="N7" s="386"/>
      <c r="O7" s="386"/>
      <c r="P7" s="394"/>
      <c r="U7">
        <v>100</v>
      </c>
    </row>
    <row r="8" spans="1:21" ht="15" customHeight="1" x14ac:dyDescent="0.25">
      <c r="A8" s="384"/>
      <c r="B8" s="394"/>
      <c r="C8" s="480"/>
      <c r="D8" s="481"/>
      <c r="E8" s="481"/>
      <c r="F8" s="481"/>
      <c r="G8" s="481"/>
      <c r="H8" s="481"/>
      <c r="I8" s="481"/>
      <c r="J8" s="481"/>
      <c r="K8" s="481"/>
      <c r="L8" s="482"/>
      <c r="M8" s="384"/>
      <c r="N8" s="386"/>
      <c r="O8" s="386"/>
      <c r="P8" s="394"/>
    </row>
    <row r="9" spans="1:21" ht="15.75" customHeight="1" thickBot="1" x14ac:dyDescent="0.3">
      <c r="A9" s="387"/>
      <c r="B9" s="395"/>
      <c r="C9" s="483"/>
      <c r="D9" s="484"/>
      <c r="E9" s="484"/>
      <c r="F9" s="484"/>
      <c r="G9" s="484"/>
      <c r="H9" s="484"/>
      <c r="I9" s="484"/>
      <c r="J9" s="484"/>
      <c r="K9" s="484"/>
      <c r="L9" s="485"/>
      <c r="M9" s="387"/>
      <c r="N9" s="388"/>
      <c r="O9" s="388"/>
      <c r="P9" s="395"/>
    </row>
    <row r="10" spans="1:21" ht="15.75" thickBot="1" x14ac:dyDescent="0.3"/>
    <row r="11" spans="1:21" ht="63.75" customHeight="1" x14ac:dyDescent="0.25">
      <c r="A11" s="216" t="s">
        <v>1194</v>
      </c>
      <c r="B11" s="162" t="s">
        <v>245</v>
      </c>
      <c r="C11" s="162" t="s">
        <v>1049</v>
      </c>
      <c r="D11" s="162" t="s">
        <v>1050</v>
      </c>
      <c r="E11" s="162" t="s">
        <v>1051</v>
      </c>
      <c r="F11" s="163" t="s">
        <v>1052</v>
      </c>
      <c r="G11" s="164" t="s">
        <v>1053</v>
      </c>
      <c r="H11" s="164" t="s">
        <v>1054</v>
      </c>
      <c r="I11" s="165" t="s">
        <v>1055</v>
      </c>
      <c r="J11" s="165" t="s">
        <v>1056</v>
      </c>
      <c r="K11" s="166" t="s">
        <v>1057</v>
      </c>
      <c r="L11" s="166" t="s">
        <v>1058</v>
      </c>
      <c r="M11" s="167" t="s">
        <v>1059</v>
      </c>
      <c r="N11" s="167" t="s">
        <v>1060</v>
      </c>
      <c r="O11" s="168" t="s">
        <v>1061</v>
      </c>
      <c r="P11" s="169" t="s">
        <v>1062</v>
      </c>
      <c r="R11" s="242" t="s">
        <v>1257</v>
      </c>
      <c r="S11" s="242" t="s">
        <v>1258</v>
      </c>
    </row>
    <row r="12" spans="1:21" ht="105" x14ac:dyDescent="0.25">
      <c r="A12" s="211" t="s">
        <v>1195</v>
      </c>
      <c r="B12" s="19" t="s">
        <v>491</v>
      </c>
      <c r="C12" s="215" t="s">
        <v>1063</v>
      </c>
      <c r="D12" s="171" t="s">
        <v>1064</v>
      </c>
      <c r="E12" s="171" t="s">
        <v>376</v>
      </c>
      <c r="F12" s="172">
        <f>VLOOKUP(E12,ADMINISTRATIVAS!$B$13:$L$76,11,FALSE)</f>
        <v>100</v>
      </c>
      <c r="G12" s="173">
        <v>40</v>
      </c>
      <c r="H12" s="173" t="str">
        <f>IF($F$12=G12,"CUMPLE",IF($F$12&lt;G12,"MENOR","MAYOR"))</f>
        <v>MAYOR</v>
      </c>
      <c r="I12" s="174">
        <v>60</v>
      </c>
      <c r="J12" s="174" t="str">
        <f>IF($F12=I12,"CUMPLE",IF($F12&lt;I12,"MENOR","MAYOR"))</f>
        <v>MAYOR</v>
      </c>
      <c r="K12" s="175">
        <v>60</v>
      </c>
      <c r="L12" s="176" t="str">
        <f t="shared" ref="L12:L21" si="0">IF($F12=K12,"CUMPLE",IF($F12&lt;K12,"MENOR","MAYOR"))</f>
        <v>MAYOR</v>
      </c>
      <c r="M12" s="177">
        <v>80</v>
      </c>
      <c r="N12" s="177" t="str">
        <f>IF($F12=M12,"CUMPLE",IF($F12&lt;M12,"MENOR","MAYOR"))</f>
        <v>MAYOR</v>
      </c>
      <c r="O12" s="178">
        <v>100</v>
      </c>
      <c r="P12" s="179" t="str">
        <f t="shared" ref="P12:P21" si="1">IF($F12=O12,"CUMPLE",IF($F12&lt;O12,"MENOR","MAYOR"))</f>
        <v>CUMPLE</v>
      </c>
      <c r="R12" s="179" t="s">
        <v>1259</v>
      </c>
      <c r="S12" s="138" t="b">
        <f>IF(P22="CUMPLE",IF(P34="CUMPLE",IF(P56="CUMPLE",IF(P74="CUMPLE",IF(P76="CUMPLE", TRUE,FALSE)))))</f>
        <v>0</v>
      </c>
    </row>
    <row r="13" spans="1:21" ht="30" x14ac:dyDescent="0.25">
      <c r="A13" s="211" t="s">
        <v>1196</v>
      </c>
      <c r="B13" s="19" t="s">
        <v>491</v>
      </c>
      <c r="C13" s="221" t="s">
        <v>1065</v>
      </c>
      <c r="D13" s="171" t="s">
        <v>1064</v>
      </c>
      <c r="E13" s="171" t="s">
        <v>404</v>
      </c>
      <c r="F13" s="172">
        <f>VLOOKUP(E13,ADMINISTRATIVAS!$B$13:$L$76,11,FALSE)</f>
        <v>100</v>
      </c>
      <c r="G13" s="180">
        <v>20</v>
      </c>
      <c r="H13" s="173" t="str">
        <f>IF(F13=G13,"CUMPLE",IF(F13&lt;G13,"MENOR","MAYOR"))</f>
        <v>MAYOR</v>
      </c>
      <c r="I13" s="174">
        <v>40</v>
      </c>
      <c r="J13" s="174" t="str">
        <f>IF($F13=I13,"CUMPLE",IF($F13&lt;I13,"MENOR","MAYOR"))</f>
        <v>MAYOR</v>
      </c>
      <c r="K13" s="181">
        <v>60</v>
      </c>
      <c r="L13" s="176" t="str">
        <f t="shared" si="0"/>
        <v>MAYOR</v>
      </c>
      <c r="M13" s="177">
        <v>80</v>
      </c>
      <c r="N13" s="177" t="str">
        <f t="shared" ref="N13:N21" si="2">IF($F13=M13,"CUMPLE",IF($F13&lt;M13,"MENOR","MAYOR"))</f>
        <v>MAYOR</v>
      </c>
      <c r="O13" s="178">
        <v>100</v>
      </c>
      <c r="P13" s="179" t="str">
        <f t="shared" si="1"/>
        <v>CUMPLE</v>
      </c>
      <c r="R13" s="243" t="s">
        <v>1260</v>
      </c>
      <c r="S13" s="138" t="b">
        <f>IF(N22="CUMPLE",IF(N34="CUMPLE",IF(N56="CUMPLE",IF(N74="CUMPLE", TRUE,FALSE))))</f>
        <v>0</v>
      </c>
    </row>
    <row r="14" spans="1:21" ht="180" x14ac:dyDescent="0.25">
      <c r="A14" s="211" t="s">
        <v>1197</v>
      </c>
      <c r="B14" s="19" t="s">
        <v>491</v>
      </c>
      <c r="C14" s="215" t="s">
        <v>1066</v>
      </c>
      <c r="D14" s="171" t="s">
        <v>1064</v>
      </c>
      <c r="E14" s="171" t="s">
        <v>351</v>
      </c>
      <c r="F14" s="172">
        <f>VLOOKUP(E14,ADMINISTRATIVAS!$B$13:$L$76,11,FALSE)</f>
        <v>100</v>
      </c>
      <c r="G14" s="180">
        <v>20</v>
      </c>
      <c r="H14" s="173" t="str">
        <f>IF(F14=G14,"CUMPLE",IF(F14&lt;G14,"MENOR","MAYOR"))</f>
        <v>MAYOR</v>
      </c>
      <c r="I14" s="174">
        <v>40</v>
      </c>
      <c r="J14" s="174" t="str">
        <f>IF($F14=I14,"CUMPLE",IF($F14&lt;I14,"MENOR","MAYOR"))</f>
        <v>MAYOR</v>
      </c>
      <c r="K14" s="181">
        <v>60</v>
      </c>
      <c r="L14" s="176" t="str">
        <f t="shared" si="0"/>
        <v>MAYOR</v>
      </c>
      <c r="M14" s="177">
        <v>80</v>
      </c>
      <c r="N14" s="177" t="str">
        <f t="shared" si="2"/>
        <v>MAYOR</v>
      </c>
      <c r="O14" s="178">
        <v>100</v>
      </c>
      <c r="P14" s="179" t="str">
        <f t="shared" si="1"/>
        <v>CUMPLE</v>
      </c>
      <c r="R14" s="176" t="s">
        <v>1261</v>
      </c>
      <c r="S14" s="138" t="b">
        <f>IF(L22="CUMPLE",IF(L34="CUMPLE",IF(L56="CUMPLE",TRUE,FALSE)))</f>
        <v>0</v>
      </c>
    </row>
    <row r="15" spans="1:21" ht="15" customHeight="1" x14ac:dyDescent="0.25">
      <c r="A15" s="505" t="s">
        <v>1198</v>
      </c>
      <c r="B15" s="322" t="s">
        <v>491</v>
      </c>
      <c r="C15" s="513" t="s">
        <v>1067</v>
      </c>
      <c r="D15" s="170" t="s">
        <v>1068</v>
      </c>
      <c r="E15" s="170" t="s">
        <v>988</v>
      </c>
      <c r="F15" s="172">
        <f>VLOOKUP(E15,PHVA!$B$16:$K$39,10,FALSE)</f>
        <v>100</v>
      </c>
      <c r="G15" s="180">
        <v>20</v>
      </c>
      <c r="H15" s="173" t="str">
        <f t="shared" ref="H15:H20" si="3">IF(F15=G15,"CUMPLE",IF(F15&lt;G15,"MENOR","MAYOR"))</f>
        <v>MAYOR</v>
      </c>
      <c r="I15" s="174">
        <v>40</v>
      </c>
      <c r="J15" s="174" t="str">
        <f t="shared" ref="J15:J33" si="4">IF($F15=I15,"CUMPLE",IF($F15&lt;I15,"MENOR","MAYOR"))</f>
        <v>MAYOR</v>
      </c>
      <c r="K15" s="181">
        <v>60</v>
      </c>
      <c r="L15" s="176" t="str">
        <f t="shared" si="0"/>
        <v>MAYOR</v>
      </c>
      <c r="M15" s="177">
        <v>80</v>
      </c>
      <c r="N15" s="177" t="str">
        <f t="shared" si="2"/>
        <v>MAYOR</v>
      </c>
      <c r="O15" s="178">
        <v>100</v>
      </c>
      <c r="P15" s="179" t="str">
        <f t="shared" si="1"/>
        <v>CUMPLE</v>
      </c>
      <c r="R15" s="174" t="s">
        <v>1262</v>
      </c>
      <c r="S15" s="138" t="b">
        <f>IF(J22="CUMPLE",IF(J34="CUMPLE",TRUE,FALSE))</f>
        <v>1</v>
      </c>
    </row>
    <row r="16" spans="1:21" x14ac:dyDescent="0.25">
      <c r="A16" s="505"/>
      <c r="B16" s="322"/>
      <c r="C16" s="513"/>
      <c r="D16" s="171" t="s">
        <v>1064</v>
      </c>
      <c r="E16" s="170" t="s">
        <v>259</v>
      </c>
      <c r="F16" s="172">
        <f>VLOOKUP(E16,ADMINISTRATIVAS!$B$13:$L$76,11,FALSE)</f>
        <v>100</v>
      </c>
      <c r="G16" s="180">
        <v>20</v>
      </c>
      <c r="H16" s="173" t="str">
        <f>IF(F16=G16,"CUMPLE",IF(F16&lt;G16,"MENOR","MAYOR"))</f>
        <v>MAYOR</v>
      </c>
      <c r="I16" s="174">
        <v>40</v>
      </c>
      <c r="J16" s="174" t="str">
        <f>IF($F16=I16,"CUMPLE",IF($F16&lt;I16,"MENOR","MAYOR"))</f>
        <v>MAYOR</v>
      </c>
      <c r="K16" s="181">
        <v>60</v>
      </c>
      <c r="L16" s="176" t="str">
        <f t="shared" si="0"/>
        <v>MAYOR</v>
      </c>
      <c r="M16" s="177">
        <v>80</v>
      </c>
      <c r="N16" s="177" t="str">
        <f t="shared" si="2"/>
        <v>MAYOR</v>
      </c>
      <c r="O16" s="178">
        <v>100</v>
      </c>
      <c r="P16" s="179" t="str">
        <f t="shared" si="1"/>
        <v>CUMPLE</v>
      </c>
      <c r="R16" s="244" t="s">
        <v>1263</v>
      </c>
      <c r="S16" s="138" t="b">
        <f>IF(H22="CUMPLE",TRUE,FALSE)</f>
        <v>1</v>
      </c>
    </row>
    <row r="17" spans="1:19" ht="15.75" thickBot="1" x14ac:dyDescent="0.3">
      <c r="A17" s="505"/>
      <c r="B17" s="322"/>
      <c r="C17" s="513"/>
      <c r="D17" s="170" t="s">
        <v>1068</v>
      </c>
      <c r="E17" s="170" t="s">
        <v>997</v>
      </c>
      <c r="F17" s="172">
        <f>VLOOKUP(E17,PHVA!$B$16:$K$39,10,FALSE)</f>
        <v>100</v>
      </c>
      <c r="G17" s="180">
        <v>20</v>
      </c>
      <c r="H17" s="173" t="str">
        <f t="shared" si="3"/>
        <v>MAYOR</v>
      </c>
      <c r="I17" s="174">
        <v>40</v>
      </c>
      <c r="J17" s="174" t="str">
        <f t="shared" si="4"/>
        <v>MAYOR</v>
      </c>
      <c r="K17" s="181">
        <v>60</v>
      </c>
      <c r="L17" s="176" t="str">
        <f t="shared" si="0"/>
        <v>MAYOR</v>
      </c>
      <c r="M17" s="177">
        <v>80</v>
      </c>
      <c r="N17" s="177" t="str">
        <f t="shared" si="2"/>
        <v>MAYOR</v>
      </c>
      <c r="O17" s="178">
        <v>100</v>
      </c>
      <c r="P17" s="179" t="str">
        <f t="shared" si="1"/>
        <v>CUMPLE</v>
      </c>
    </row>
    <row r="18" spans="1:19" ht="409.5" customHeight="1" thickTop="1" thickBot="1" x14ac:dyDescent="0.3">
      <c r="A18" s="217" t="s">
        <v>1071</v>
      </c>
      <c r="B18" s="218" t="s">
        <v>186</v>
      </c>
      <c r="C18" s="222" t="s">
        <v>1069</v>
      </c>
      <c r="D18" s="182" t="s">
        <v>1070</v>
      </c>
      <c r="E18" s="182" t="s">
        <v>1071</v>
      </c>
      <c r="F18" s="183">
        <v>100</v>
      </c>
      <c r="G18" s="184">
        <v>20</v>
      </c>
      <c r="H18" s="185" t="str">
        <f t="shared" si="3"/>
        <v>MAYOR</v>
      </c>
      <c r="I18" s="186">
        <v>40</v>
      </c>
      <c r="J18" s="186" t="str">
        <f t="shared" si="4"/>
        <v>MAYOR</v>
      </c>
      <c r="K18" s="187">
        <v>60</v>
      </c>
      <c r="L18" s="187" t="str">
        <f t="shared" si="0"/>
        <v>MAYOR</v>
      </c>
      <c r="M18" s="188">
        <v>80</v>
      </c>
      <c r="N18" s="188" t="str">
        <f t="shared" si="2"/>
        <v>MAYOR</v>
      </c>
      <c r="O18" s="189">
        <v>100</v>
      </c>
      <c r="P18" s="189" t="str">
        <f t="shared" si="1"/>
        <v>CUMPLE</v>
      </c>
      <c r="R18" s="245" t="s">
        <v>1264</v>
      </c>
      <c r="S18" s="245" t="str">
        <f>IF($S$12=TRUE,"OPTIMIZADO",IF($S$13=TRUE,"GESTIONADO CUANTITATIVAMENTE",IF($S$14=TRUE,"DEFINIDO",IF($S$15=TRUE,"GESTIONADO",IF($S$16=TRUE,"INICIAL","NO ALCANZA NIVEL INICIAL")))))</f>
        <v>GESTIONADO</v>
      </c>
    </row>
    <row r="19" spans="1:19" ht="105.75" thickTop="1" x14ac:dyDescent="0.25">
      <c r="A19" s="211" t="s">
        <v>1199</v>
      </c>
      <c r="B19" s="19" t="s">
        <v>491</v>
      </c>
      <c r="C19" s="215" t="s">
        <v>1072</v>
      </c>
      <c r="D19" s="171" t="s">
        <v>1064</v>
      </c>
      <c r="E19" s="170" t="s">
        <v>259</v>
      </c>
      <c r="F19" s="172">
        <f>VLOOKUP(E19,ADMINISTRATIVAS!$B$13:$L$76,11,FALSE)</f>
        <v>100</v>
      </c>
      <c r="G19" s="180">
        <v>20</v>
      </c>
      <c r="H19" s="173" t="str">
        <f>IF(F19=G19,"CUMPLE",IF(F19&lt;G19,"MENOR","MAYOR"))</f>
        <v>MAYOR</v>
      </c>
      <c r="I19" s="174">
        <v>40</v>
      </c>
      <c r="J19" s="174" t="str">
        <f>IF($F19=I19,"CUMPLE",IF($F19&lt;I19,"MENOR","MAYOR"))</f>
        <v>MAYOR</v>
      </c>
      <c r="K19" s="181">
        <v>60</v>
      </c>
      <c r="L19" s="176" t="str">
        <f t="shared" si="0"/>
        <v>MAYOR</v>
      </c>
      <c r="M19" s="177">
        <v>80</v>
      </c>
      <c r="N19" s="177" t="str">
        <f t="shared" si="2"/>
        <v>MAYOR</v>
      </c>
      <c r="O19" s="178">
        <v>100</v>
      </c>
      <c r="P19" s="179" t="str">
        <f t="shared" si="1"/>
        <v>CUMPLE</v>
      </c>
    </row>
    <row r="20" spans="1:19" ht="270" customHeight="1" x14ac:dyDescent="0.25">
      <c r="A20" s="211" t="s">
        <v>1200</v>
      </c>
      <c r="B20" s="19" t="s">
        <v>491</v>
      </c>
      <c r="C20" s="215" t="s">
        <v>1073</v>
      </c>
      <c r="D20" s="170" t="s">
        <v>1068</v>
      </c>
      <c r="E20" s="170" t="s">
        <v>988</v>
      </c>
      <c r="F20" s="172">
        <f>VLOOKUP(E20,PHVA!$B$16:$K$39,10,FALSE)</f>
        <v>100</v>
      </c>
      <c r="G20" s="180">
        <v>60</v>
      </c>
      <c r="H20" s="173" t="str">
        <f t="shared" si="3"/>
        <v>MAYOR</v>
      </c>
      <c r="I20" s="174">
        <v>60</v>
      </c>
      <c r="J20" s="174" t="str">
        <f t="shared" si="4"/>
        <v>MAYOR</v>
      </c>
      <c r="K20" s="181">
        <v>60</v>
      </c>
      <c r="L20" s="176" t="str">
        <f t="shared" si="0"/>
        <v>MAYOR</v>
      </c>
      <c r="M20" s="177">
        <v>80</v>
      </c>
      <c r="N20" s="177" t="str">
        <f t="shared" si="2"/>
        <v>MAYOR</v>
      </c>
      <c r="O20" s="178">
        <v>100</v>
      </c>
      <c r="P20" s="179" t="str">
        <f t="shared" si="1"/>
        <v>CUMPLE</v>
      </c>
    </row>
    <row r="21" spans="1:19" ht="240" customHeight="1" x14ac:dyDescent="0.25">
      <c r="A21" s="211" t="s">
        <v>1201</v>
      </c>
      <c r="B21" s="19" t="s">
        <v>491</v>
      </c>
      <c r="C21" s="215" t="s">
        <v>1074</v>
      </c>
      <c r="D21" s="170" t="s">
        <v>1075</v>
      </c>
      <c r="E21" s="190" t="s">
        <v>959</v>
      </c>
      <c r="F21" s="172">
        <f>VLOOKUP(E21,TECNICAS!$A$13:$K$117,11)</f>
        <v>80</v>
      </c>
      <c r="G21" s="180">
        <v>20</v>
      </c>
      <c r="H21" s="173" t="str">
        <f>IF(F21=G21,"CUMPLE",IF(F21&lt;G21,"MENOR","MAYOR"))</f>
        <v>MAYOR</v>
      </c>
      <c r="I21" s="174">
        <v>40</v>
      </c>
      <c r="J21" s="174" t="str">
        <f>IF($F21=I21,"CUMPLE",IF($F21&lt;I21,"MENOR","MAYOR"))</f>
        <v>MAYOR</v>
      </c>
      <c r="K21" s="181">
        <v>60</v>
      </c>
      <c r="L21" s="176" t="str">
        <f t="shared" si="0"/>
        <v>MAYOR</v>
      </c>
      <c r="M21" s="177">
        <v>60</v>
      </c>
      <c r="N21" s="177" t="str">
        <f t="shared" si="2"/>
        <v>MAYOR</v>
      </c>
      <c r="O21" s="178">
        <v>80</v>
      </c>
      <c r="P21" s="179" t="str">
        <f t="shared" si="1"/>
        <v>CUMPLE</v>
      </c>
    </row>
    <row r="22" spans="1:19" x14ac:dyDescent="0.25">
      <c r="A22" s="219" t="s">
        <v>1202</v>
      </c>
      <c r="B22" s="194"/>
      <c r="C22" s="223"/>
      <c r="D22" s="191"/>
      <c r="E22" s="191"/>
      <c r="F22" s="192">
        <f>SUM(F12:F21)</f>
        <v>980</v>
      </c>
      <c r="G22" s="193">
        <f>SUM(G12:G21)</f>
        <v>260</v>
      </c>
      <c r="H22" s="194" t="str">
        <f>IFERROR(VLOOKUP("MENOR",H12:H21,1,FALSE),"CUMPLE")</f>
        <v>CUMPLE</v>
      </c>
      <c r="I22" s="193">
        <f>SUM(I12:I21)</f>
        <v>440</v>
      </c>
      <c r="J22" s="194" t="str">
        <f>IFERROR(VLOOKUP("MENOR",J12:J21,1,FALSE),"CUMPLE")</f>
        <v>CUMPLE</v>
      </c>
      <c r="K22" s="193">
        <f>SUM(K12:K21)</f>
        <v>600</v>
      </c>
      <c r="L22" s="194" t="str">
        <f>IFERROR(VLOOKUP("MENOR",L12:L21,1,FALSE),"CUMPLE")</f>
        <v>CUMPLE</v>
      </c>
      <c r="M22" s="193">
        <f>SUM(M12:M21)</f>
        <v>780</v>
      </c>
      <c r="N22" s="194" t="str">
        <f>IFERROR(VLOOKUP("MENOR",N12:N21,1,FALSE),"CUMPLE")</f>
        <v>CUMPLE</v>
      </c>
      <c r="O22" s="193">
        <f>SUM(O12:O21)</f>
        <v>980</v>
      </c>
      <c r="P22" s="194" t="str">
        <f>IFERROR(VLOOKUP("MENOR",P12:P21,1,FALSE),"CUMPLE")</f>
        <v>CUMPLE</v>
      </c>
    </row>
    <row r="23" spans="1:19" ht="255" customHeight="1" x14ac:dyDescent="0.25">
      <c r="A23" s="217" t="s">
        <v>1076</v>
      </c>
      <c r="B23" s="218" t="s">
        <v>186</v>
      </c>
      <c r="C23" s="222" t="s">
        <v>229</v>
      </c>
      <c r="D23" s="182" t="s">
        <v>1070</v>
      </c>
      <c r="E23" s="182" t="s">
        <v>1076</v>
      </c>
      <c r="F23" s="183">
        <v>100</v>
      </c>
      <c r="G23" s="184" t="s">
        <v>70</v>
      </c>
      <c r="H23" s="184" t="s">
        <v>70</v>
      </c>
      <c r="I23" s="186">
        <v>40</v>
      </c>
      <c r="J23" s="174" t="str">
        <f t="shared" si="4"/>
        <v>MAYOR</v>
      </c>
      <c r="K23" s="195">
        <v>60</v>
      </c>
      <c r="L23" s="195" t="str">
        <f>IF($F23=K23,"CUMPLE",IF($F23&lt;K23,"MENOR","MAYOR"))</f>
        <v>MAYOR</v>
      </c>
      <c r="M23" s="188">
        <v>80</v>
      </c>
      <c r="N23" s="188" t="str">
        <f>IF($F23=M23,"CUMPLE",IF($F23&lt;M23,"MENOR","MAYOR"))</f>
        <v>MAYOR</v>
      </c>
      <c r="O23" s="196">
        <v>100</v>
      </c>
      <c r="P23" s="189" t="str">
        <f>IF($F23=O23,"CUMPLE",IF($F23&lt;O23,"MENOR","MAYOR"))</f>
        <v>CUMPLE</v>
      </c>
    </row>
    <row r="24" spans="1:19" ht="225" customHeight="1" x14ac:dyDescent="0.25">
      <c r="A24" s="217" t="s">
        <v>1203</v>
      </c>
      <c r="B24" s="218" t="s">
        <v>491</v>
      </c>
      <c r="C24" s="222" t="s">
        <v>1077</v>
      </c>
      <c r="D24" s="182" t="s">
        <v>1070</v>
      </c>
      <c r="E24" s="182" t="s">
        <v>1076</v>
      </c>
      <c r="F24" s="183">
        <v>100</v>
      </c>
      <c r="G24" s="184" t="s">
        <v>70</v>
      </c>
      <c r="H24" s="184" t="s">
        <v>70</v>
      </c>
      <c r="I24" s="186">
        <v>60</v>
      </c>
      <c r="J24" s="174" t="str">
        <f t="shared" si="4"/>
        <v>MAYOR</v>
      </c>
      <c r="K24" s="195">
        <v>60</v>
      </c>
      <c r="L24" s="195" t="str">
        <f>IF($F24=K24,"CUMPLE",IF($F24&lt;K24,"MENOR","MAYOR"))</f>
        <v>MAYOR</v>
      </c>
      <c r="M24" s="188">
        <v>80</v>
      </c>
      <c r="N24" s="188" t="str">
        <f>IF($F24=M24,"CUMPLE",IF($F24&lt;M24,"MENOR","MAYOR"))</f>
        <v>MAYOR</v>
      </c>
      <c r="O24" s="196">
        <v>100</v>
      </c>
      <c r="P24" s="189" t="str">
        <f>IF($F24=O24,"CUMPLE",IF($F24&lt;O24,"MENOR","MAYOR"))</f>
        <v>CUMPLE</v>
      </c>
    </row>
    <row r="25" spans="1:19" ht="180" customHeight="1" x14ac:dyDescent="0.25">
      <c r="A25" s="211" t="s">
        <v>1204</v>
      </c>
      <c r="B25" s="19" t="s">
        <v>491</v>
      </c>
      <c r="C25" s="215" t="s">
        <v>1078</v>
      </c>
      <c r="D25" s="170" t="s">
        <v>1068</v>
      </c>
      <c r="E25" s="171" t="s">
        <v>1000</v>
      </c>
      <c r="F25" s="172">
        <f>VLOOKUP(E25,PHVA!$B$16:$K$39,10,FALSE)</f>
        <v>100</v>
      </c>
      <c r="G25" s="180" t="s">
        <v>70</v>
      </c>
      <c r="H25" s="180" t="s">
        <v>70</v>
      </c>
      <c r="I25" s="174">
        <v>40</v>
      </c>
      <c r="J25" s="174" t="str">
        <f t="shared" si="4"/>
        <v>MAYOR</v>
      </c>
      <c r="K25" s="176">
        <v>60</v>
      </c>
      <c r="L25" s="176" t="str">
        <f>IF($F25=K25,"CUMPLE",IF($F25&lt;K25,"MENOR","MAYOR"))</f>
        <v>MAYOR</v>
      </c>
      <c r="M25" s="177">
        <v>80</v>
      </c>
      <c r="N25" s="177" t="str">
        <f>IF($F25=M25,"CUMPLE",IF($F25&lt;M25,"MENOR","MAYOR"))</f>
        <v>MAYOR</v>
      </c>
      <c r="O25" s="178">
        <v>100</v>
      </c>
      <c r="P25" s="179" t="str">
        <f>IF($F25=O25,"CUMPLE",IF($F25&lt;O25,"MENOR","MAYOR"))</f>
        <v>CUMPLE</v>
      </c>
    </row>
    <row r="26" spans="1:19" ht="105" x14ac:dyDescent="0.25">
      <c r="A26" s="211" t="s">
        <v>1205</v>
      </c>
      <c r="B26" s="19" t="s">
        <v>491</v>
      </c>
      <c r="C26" s="215" t="s">
        <v>1079</v>
      </c>
      <c r="D26" s="170" t="s">
        <v>1075</v>
      </c>
      <c r="E26" s="197" t="s">
        <v>948</v>
      </c>
      <c r="F26" s="172">
        <f>VLOOKUP(E26,TECNICAS!$A$13:$K$117,11)</f>
        <v>80</v>
      </c>
      <c r="G26" s="180" t="s">
        <v>70</v>
      </c>
      <c r="H26" s="180" t="s">
        <v>70</v>
      </c>
      <c r="I26" s="174">
        <v>40</v>
      </c>
      <c r="J26" s="174" t="str">
        <f t="shared" si="4"/>
        <v>MAYOR</v>
      </c>
      <c r="K26" s="176">
        <v>60</v>
      </c>
      <c r="L26" s="176" t="str">
        <f t="shared" ref="L26:L33" si="5">IF($F26=K26,"CUMPLE",IF($F26&lt;K26,"MENOR","MAYOR"))</f>
        <v>MAYOR</v>
      </c>
      <c r="M26" s="177">
        <v>80</v>
      </c>
      <c r="N26" s="177" t="str">
        <f t="shared" ref="N26:N33" si="6">IF($F26=M26,"CUMPLE",IF($F26&lt;M26,"MENOR","MAYOR"))</f>
        <v>CUMPLE</v>
      </c>
      <c r="O26" s="178">
        <v>100</v>
      </c>
      <c r="P26" s="179" t="str">
        <f t="shared" ref="P26:P33" si="7">IF($F26=O26,"CUMPLE",IF($F26&lt;O26,"MENOR","MAYOR"))</f>
        <v>MENOR</v>
      </c>
    </row>
    <row r="27" spans="1:19" ht="135" x14ac:dyDescent="0.25">
      <c r="A27" s="211" t="s">
        <v>1206</v>
      </c>
      <c r="B27" s="19" t="s">
        <v>491</v>
      </c>
      <c r="C27" s="215" t="s">
        <v>1080</v>
      </c>
      <c r="D27" s="171" t="s">
        <v>1064</v>
      </c>
      <c r="E27" s="171" t="s">
        <v>371</v>
      </c>
      <c r="F27" s="172">
        <f>VLOOKUP(E27,ADMINISTRATIVAS!$B$13:$L$76,11,FALSE)</f>
        <v>100</v>
      </c>
      <c r="G27" s="180" t="s">
        <v>70</v>
      </c>
      <c r="H27" s="180" t="s">
        <v>70</v>
      </c>
      <c r="I27" s="174">
        <v>40</v>
      </c>
      <c r="J27" s="174" t="str">
        <f t="shared" si="4"/>
        <v>MAYOR</v>
      </c>
      <c r="K27" s="176">
        <v>60</v>
      </c>
      <c r="L27" s="176" t="str">
        <f t="shared" si="5"/>
        <v>MAYOR</v>
      </c>
      <c r="M27" s="177">
        <v>80</v>
      </c>
      <c r="N27" s="177" t="str">
        <f t="shared" si="6"/>
        <v>MAYOR</v>
      </c>
      <c r="O27" s="178">
        <v>100</v>
      </c>
      <c r="P27" s="179" t="str">
        <f t="shared" si="7"/>
        <v>CUMPLE</v>
      </c>
    </row>
    <row r="28" spans="1:19" ht="135" x14ac:dyDescent="0.25">
      <c r="A28" s="211" t="s">
        <v>1207</v>
      </c>
      <c r="B28" s="19" t="s">
        <v>491</v>
      </c>
      <c r="C28" s="215" t="s">
        <v>1081</v>
      </c>
      <c r="D28" s="171" t="s">
        <v>1064</v>
      </c>
      <c r="E28" s="171" t="s">
        <v>443</v>
      </c>
      <c r="F28" s="172">
        <f>VLOOKUP(E28,ADMINISTRATIVAS!$B$13:$L$76,11,FALSE)</f>
        <v>60</v>
      </c>
      <c r="G28" s="180" t="s">
        <v>70</v>
      </c>
      <c r="H28" s="180" t="s">
        <v>70</v>
      </c>
      <c r="I28" s="174">
        <v>40</v>
      </c>
      <c r="J28" s="174" t="str">
        <f t="shared" si="4"/>
        <v>MAYOR</v>
      </c>
      <c r="K28" s="176">
        <v>60</v>
      </c>
      <c r="L28" s="176" t="str">
        <f t="shared" si="5"/>
        <v>CUMPLE</v>
      </c>
      <c r="M28" s="177">
        <v>80</v>
      </c>
      <c r="N28" s="177" t="str">
        <f t="shared" si="6"/>
        <v>MENOR</v>
      </c>
      <c r="O28" s="178">
        <v>100</v>
      </c>
      <c r="P28" s="179" t="str">
        <f t="shared" si="7"/>
        <v>MENOR</v>
      </c>
    </row>
    <row r="29" spans="1:19" ht="210" customHeight="1" x14ac:dyDescent="0.25">
      <c r="A29" s="211" t="s">
        <v>1208</v>
      </c>
      <c r="B29" s="19" t="s">
        <v>491</v>
      </c>
      <c r="C29" s="215" t="s">
        <v>1082</v>
      </c>
      <c r="D29" s="171" t="s">
        <v>1064</v>
      </c>
      <c r="E29" s="171" t="s">
        <v>275</v>
      </c>
      <c r="F29" s="172">
        <f>VLOOKUP(E29,ADMINISTRATIVAS!$B$13:$L$76,11,FALSE)</f>
        <v>100</v>
      </c>
      <c r="G29" s="180" t="s">
        <v>70</v>
      </c>
      <c r="H29" s="180" t="s">
        <v>70</v>
      </c>
      <c r="I29" s="174">
        <v>40</v>
      </c>
      <c r="J29" s="174" t="str">
        <f t="shared" si="4"/>
        <v>MAYOR</v>
      </c>
      <c r="K29" s="176">
        <v>60</v>
      </c>
      <c r="L29" s="176" t="str">
        <f t="shared" si="5"/>
        <v>MAYOR</v>
      </c>
      <c r="M29" s="177">
        <v>80</v>
      </c>
      <c r="N29" s="177" t="str">
        <f t="shared" si="6"/>
        <v>MAYOR</v>
      </c>
      <c r="O29" s="178">
        <v>100</v>
      </c>
      <c r="P29" s="179" t="str">
        <f t="shared" si="7"/>
        <v>CUMPLE</v>
      </c>
    </row>
    <row r="30" spans="1:19" ht="60" customHeight="1" x14ac:dyDescent="0.25">
      <c r="A30" s="211" t="s">
        <v>1209</v>
      </c>
      <c r="B30" s="19" t="s">
        <v>491</v>
      </c>
      <c r="C30" s="215" t="s">
        <v>1083</v>
      </c>
      <c r="D30" s="171" t="s">
        <v>1064</v>
      </c>
      <c r="E30" s="171" t="s">
        <v>310</v>
      </c>
      <c r="F30" s="172">
        <f>VLOOKUP(E30,ADMINISTRATIVAS!$B$13:$L$76,11,FALSE)</f>
        <v>100</v>
      </c>
      <c r="G30" s="180" t="s">
        <v>70</v>
      </c>
      <c r="H30" s="180" t="s">
        <v>70</v>
      </c>
      <c r="I30" s="174">
        <v>40</v>
      </c>
      <c r="J30" s="174" t="str">
        <f t="shared" si="4"/>
        <v>MAYOR</v>
      </c>
      <c r="K30" s="176">
        <v>60</v>
      </c>
      <c r="L30" s="176" t="str">
        <f t="shared" si="5"/>
        <v>MAYOR</v>
      </c>
      <c r="M30" s="177">
        <v>80</v>
      </c>
      <c r="N30" s="177" t="str">
        <f t="shared" si="6"/>
        <v>MAYOR</v>
      </c>
      <c r="O30" s="178">
        <v>100</v>
      </c>
      <c r="P30" s="179" t="str">
        <f t="shared" si="7"/>
        <v>CUMPLE</v>
      </c>
    </row>
    <row r="31" spans="1:19" ht="60" customHeight="1" x14ac:dyDescent="0.25">
      <c r="A31" s="211" t="s">
        <v>1210</v>
      </c>
      <c r="B31" s="19" t="s">
        <v>491</v>
      </c>
      <c r="C31" s="215" t="s">
        <v>1084</v>
      </c>
      <c r="D31" s="170" t="s">
        <v>1075</v>
      </c>
      <c r="E31" s="197" t="s">
        <v>744</v>
      </c>
      <c r="F31" s="172">
        <f>VLOOKUP(E31,TECNICAS!$A$13:$K$117,11)</f>
        <v>100</v>
      </c>
      <c r="G31" s="180" t="s">
        <v>70</v>
      </c>
      <c r="H31" s="180" t="s">
        <v>70</v>
      </c>
      <c r="I31" s="174">
        <v>40</v>
      </c>
      <c r="J31" s="174" t="str">
        <f t="shared" si="4"/>
        <v>MAYOR</v>
      </c>
      <c r="K31" s="176">
        <v>60</v>
      </c>
      <c r="L31" s="176" t="str">
        <f t="shared" si="5"/>
        <v>MAYOR</v>
      </c>
      <c r="M31" s="177">
        <v>80</v>
      </c>
      <c r="N31" s="177" t="str">
        <f t="shared" si="6"/>
        <v>MAYOR</v>
      </c>
      <c r="O31" s="178">
        <v>100</v>
      </c>
      <c r="P31" s="179" t="str">
        <f t="shared" si="7"/>
        <v>CUMPLE</v>
      </c>
    </row>
    <row r="32" spans="1:19" x14ac:dyDescent="0.25">
      <c r="A32" s="211" t="s">
        <v>1211</v>
      </c>
      <c r="B32" s="19" t="s">
        <v>491</v>
      </c>
      <c r="C32" s="215" t="s">
        <v>1085</v>
      </c>
      <c r="D32" s="170" t="s">
        <v>1075</v>
      </c>
      <c r="E32" s="197" t="s">
        <v>754</v>
      </c>
      <c r="F32" s="172">
        <f>VLOOKUP(E32,TECNICAS!$A$13:$K$117,11)</f>
        <v>100</v>
      </c>
      <c r="G32" s="180" t="s">
        <v>70</v>
      </c>
      <c r="H32" s="180" t="s">
        <v>70</v>
      </c>
      <c r="I32" s="174">
        <v>40</v>
      </c>
      <c r="J32" s="174" t="str">
        <f t="shared" si="4"/>
        <v>MAYOR</v>
      </c>
      <c r="K32" s="176">
        <v>60</v>
      </c>
      <c r="L32" s="176" t="str">
        <f t="shared" si="5"/>
        <v>MAYOR</v>
      </c>
      <c r="M32" s="177">
        <v>80</v>
      </c>
      <c r="N32" s="177" t="str">
        <f t="shared" si="6"/>
        <v>MAYOR</v>
      </c>
      <c r="O32" s="178">
        <v>100</v>
      </c>
      <c r="P32" s="179" t="str">
        <f t="shared" si="7"/>
        <v>CUMPLE</v>
      </c>
    </row>
    <row r="33" spans="1:16" ht="60" customHeight="1" x14ac:dyDescent="0.25">
      <c r="A33" s="211" t="s">
        <v>1212</v>
      </c>
      <c r="B33" s="19" t="s">
        <v>491</v>
      </c>
      <c r="C33" s="215" t="s">
        <v>1086</v>
      </c>
      <c r="D33" s="170" t="s">
        <v>1075</v>
      </c>
      <c r="E33" s="197" t="s">
        <v>793</v>
      </c>
      <c r="F33" s="172">
        <f>VLOOKUP(E33,TECNICAS!$A$13:$K$117,11)</f>
        <v>90</v>
      </c>
      <c r="G33" s="180" t="s">
        <v>70</v>
      </c>
      <c r="H33" s="180" t="s">
        <v>70</v>
      </c>
      <c r="I33" s="174">
        <v>40</v>
      </c>
      <c r="J33" s="174" t="str">
        <f t="shared" si="4"/>
        <v>MAYOR</v>
      </c>
      <c r="K33" s="176">
        <v>60</v>
      </c>
      <c r="L33" s="176" t="str">
        <f t="shared" si="5"/>
        <v>MAYOR</v>
      </c>
      <c r="M33" s="177">
        <v>80</v>
      </c>
      <c r="N33" s="177" t="str">
        <f t="shared" si="6"/>
        <v>MAYOR</v>
      </c>
      <c r="O33" s="178">
        <v>100</v>
      </c>
      <c r="P33" s="179" t="str">
        <f t="shared" si="7"/>
        <v>MENOR</v>
      </c>
    </row>
    <row r="34" spans="1:16" x14ac:dyDescent="0.25">
      <c r="A34" s="219" t="s">
        <v>1213</v>
      </c>
      <c r="B34" s="194"/>
      <c r="C34" s="223"/>
      <c r="D34" s="191"/>
      <c r="E34" s="198"/>
      <c r="F34" s="199">
        <f>SUM(F23:F33)</f>
        <v>1030</v>
      </c>
      <c r="G34" s="194">
        <f>SUM(G23:G33)</f>
        <v>0</v>
      </c>
      <c r="H34" s="198"/>
      <c r="I34" s="194">
        <f>SUM(I23:I33)</f>
        <v>460</v>
      </c>
      <c r="J34" s="194" t="str">
        <f>IFERROR(VLOOKUP("MENOR",J23:J33,1,FALSE),"CUMPLE")</f>
        <v>CUMPLE</v>
      </c>
      <c r="K34" s="194">
        <f>SUM(K23:K33)</f>
        <v>660</v>
      </c>
      <c r="L34" s="194" t="str">
        <f>IFERROR(VLOOKUP("MENOR",L23:L33,1,FALSE),"CUMPLE")</f>
        <v>CUMPLE</v>
      </c>
      <c r="M34" s="194">
        <f>SUM(M23:M33)</f>
        <v>880</v>
      </c>
      <c r="N34" s="194" t="str">
        <f>IFERROR(VLOOKUP("MENOR",N23:N33,1,FALSE),"CUMPLE")</f>
        <v>MENOR</v>
      </c>
      <c r="O34" s="194">
        <f>SUM(O23:O33)</f>
        <v>1100</v>
      </c>
      <c r="P34" s="194" t="str">
        <f>IFERROR(VLOOKUP("MENOR",P23:P33,1,FALSE),"CUMPLE")</f>
        <v>MENOR</v>
      </c>
    </row>
    <row r="35" spans="1:16" ht="105" customHeight="1" x14ac:dyDescent="0.25">
      <c r="A35" s="211" t="s">
        <v>1214</v>
      </c>
      <c r="B35" s="19" t="s">
        <v>491</v>
      </c>
      <c r="C35" s="215" t="s">
        <v>1087</v>
      </c>
      <c r="D35" s="171" t="s">
        <v>1064</v>
      </c>
      <c r="E35" s="171" t="s">
        <v>327</v>
      </c>
      <c r="F35" s="172">
        <f>VLOOKUP(E35,ADMINISTRATIVAS!$B$13:$L$76,11,FALSE)</f>
        <v>100</v>
      </c>
      <c r="G35" s="180" t="s">
        <v>70</v>
      </c>
      <c r="H35" s="180" t="s">
        <v>70</v>
      </c>
      <c r="I35" s="174" t="s">
        <v>70</v>
      </c>
      <c r="J35" s="174" t="s">
        <v>70</v>
      </c>
      <c r="K35" s="176">
        <v>60</v>
      </c>
      <c r="L35" s="176" t="str">
        <f t="shared" ref="L35:L54" si="8">IF($F35=K35,"CUMPLE",IF($F35&lt;K35,"MENOR","MAYOR"))</f>
        <v>MAYOR</v>
      </c>
      <c r="M35" s="200">
        <v>80</v>
      </c>
      <c r="N35" s="177" t="str">
        <f t="shared" ref="N35:N54" si="9">IF($F35=M35,"CUMPLE",IF($F35&lt;M35,"MENOR","MAYOR"))</f>
        <v>MAYOR</v>
      </c>
      <c r="O35" s="178">
        <v>100</v>
      </c>
      <c r="P35" s="179" t="str">
        <f t="shared" ref="P35:P54" si="10">IF($F35=O35,"CUMPLE",IF($F35&lt;O35,"MENOR","MAYOR"))</f>
        <v>CUMPLE</v>
      </c>
    </row>
    <row r="36" spans="1:16" ht="105" customHeight="1" x14ac:dyDescent="0.25">
      <c r="A36" s="211" t="s">
        <v>1215</v>
      </c>
      <c r="B36" s="19" t="s">
        <v>491</v>
      </c>
      <c r="C36" s="215" t="s">
        <v>1088</v>
      </c>
      <c r="D36" s="171" t="s">
        <v>1064</v>
      </c>
      <c r="E36" s="171" t="s">
        <v>341</v>
      </c>
      <c r="F36" s="172">
        <f>VLOOKUP(E36,ADMINISTRATIVAS!$B$13:$L$76,11,FALSE)</f>
        <v>100</v>
      </c>
      <c r="G36" s="180" t="s">
        <v>70</v>
      </c>
      <c r="H36" s="180" t="s">
        <v>70</v>
      </c>
      <c r="I36" s="174" t="s">
        <v>70</v>
      </c>
      <c r="J36" s="174" t="s">
        <v>70</v>
      </c>
      <c r="K36" s="176">
        <v>60</v>
      </c>
      <c r="L36" s="176" t="str">
        <f t="shared" si="8"/>
        <v>MAYOR</v>
      </c>
      <c r="M36" s="200">
        <v>80</v>
      </c>
      <c r="N36" s="177" t="str">
        <f t="shared" si="9"/>
        <v>MAYOR</v>
      </c>
      <c r="O36" s="178">
        <v>100</v>
      </c>
      <c r="P36" s="179" t="str">
        <f t="shared" si="10"/>
        <v>CUMPLE</v>
      </c>
    </row>
    <row r="37" spans="1:16" ht="120" customHeight="1" x14ac:dyDescent="0.25">
      <c r="A37" s="211" t="s">
        <v>1216</v>
      </c>
      <c r="B37" s="19" t="s">
        <v>491</v>
      </c>
      <c r="C37" s="215" t="s">
        <v>1089</v>
      </c>
      <c r="D37" s="171" t="s">
        <v>1064</v>
      </c>
      <c r="E37" s="171" t="s">
        <v>363</v>
      </c>
      <c r="F37" s="172">
        <f>VLOOKUP(E37,ADMINISTRATIVAS!$B$13:$L$76,11,FALSE)</f>
        <v>100</v>
      </c>
      <c r="G37" s="180" t="s">
        <v>70</v>
      </c>
      <c r="H37" s="180" t="s">
        <v>70</v>
      </c>
      <c r="I37" s="174" t="s">
        <v>70</v>
      </c>
      <c r="J37" s="174" t="s">
        <v>70</v>
      </c>
      <c r="K37" s="176">
        <v>60</v>
      </c>
      <c r="L37" s="176" t="str">
        <f t="shared" si="8"/>
        <v>MAYOR</v>
      </c>
      <c r="M37" s="200">
        <v>80</v>
      </c>
      <c r="N37" s="177" t="str">
        <f t="shared" si="9"/>
        <v>MAYOR</v>
      </c>
      <c r="O37" s="178">
        <v>100</v>
      </c>
      <c r="P37" s="179" t="str">
        <f t="shared" si="10"/>
        <v>CUMPLE</v>
      </c>
    </row>
    <row r="38" spans="1:16" ht="75" customHeight="1" x14ac:dyDescent="0.25">
      <c r="A38" s="211" t="s">
        <v>1217</v>
      </c>
      <c r="B38" s="19" t="s">
        <v>491</v>
      </c>
      <c r="C38" s="215" t="s">
        <v>1090</v>
      </c>
      <c r="D38" s="170" t="s">
        <v>1075</v>
      </c>
      <c r="E38" s="197" t="s">
        <v>522</v>
      </c>
      <c r="F38" s="172">
        <f>VLOOKUP(E38,TECNICAS!$A$13:$K$117,11)</f>
        <v>100</v>
      </c>
      <c r="G38" s="180" t="s">
        <v>70</v>
      </c>
      <c r="H38" s="180" t="s">
        <v>70</v>
      </c>
      <c r="I38" s="174" t="s">
        <v>70</v>
      </c>
      <c r="J38" s="174" t="s">
        <v>70</v>
      </c>
      <c r="K38" s="176">
        <v>60</v>
      </c>
      <c r="L38" s="176" t="str">
        <f t="shared" si="8"/>
        <v>MAYOR</v>
      </c>
      <c r="M38" s="200">
        <v>80</v>
      </c>
      <c r="N38" s="177" t="str">
        <f t="shared" si="9"/>
        <v>MAYOR</v>
      </c>
      <c r="O38" s="178">
        <v>100</v>
      </c>
      <c r="P38" s="179" t="str">
        <f t="shared" si="10"/>
        <v>CUMPLE</v>
      </c>
    </row>
    <row r="39" spans="1:16" ht="90" customHeight="1" x14ac:dyDescent="0.25">
      <c r="A39" s="211" t="s">
        <v>1218</v>
      </c>
      <c r="B39" s="19" t="s">
        <v>491</v>
      </c>
      <c r="C39" s="215" t="s">
        <v>1091</v>
      </c>
      <c r="D39" s="170" t="s">
        <v>1075</v>
      </c>
      <c r="E39" s="197" t="s">
        <v>568</v>
      </c>
      <c r="F39" s="172">
        <f>VLOOKUP(E39,TECNICAS!$A$13:$K$117,11)</f>
        <v>100</v>
      </c>
      <c r="G39" s="180" t="s">
        <v>70</v>
      </c>
      <c r="H39" s="180" t="s">
        <v>70</v>
      </c>
      <c r="I39" s="174" t="s">
        <v>70</v>
      </c>
      <c r="J39" s="174" t="s">
        <v>70</v>
      </c>
      <c r="K39" s="176">
        <v>60</v>
      </c>
      <c r="L39" s="176" t="str">
        <f t="shared" si="8"/>
        <v>MAYOR</v>
      </c>
      <c r="M39" s="200">
        <v>80</v>
      </c>
      <c r="N39" s="177" t="str">
        <f t="shared" si="9"/>
        <v>MAYOR</v>
      </c>
      <c r="O39" s="178">
        <v>100</v>
      </c>
      <c r="P39" s="179" t="str">
        <f t="shared" si="10"/>
        <v>CUMPLE</v>
      </c>
    </row>
    <row r="40" spans="1:16" ht="75" customHeight="1" x14ac:dyDescent="0.25">
      <c r="A40" s="211" t="s">
        <v>1219</v>
      </c>
      <c r="B40" s="19" t="s">
        <v>491</v>
      </c>
      <c r="C40" s="215" t="s">
        <v>1092</v>
      </c>
      <c r="D40" s="170" t="s">
        <v>1075</v>
      </c>
      <c r="E40" s="197" t="s">
        <v>577</v>
      </c>
      <c r="F40" s="172">
        <f>VLOOKUP(E40,TECNICAS!$A$13:$K$117,11)</f>
        <v>100</v>
      </c>
      <c r="G40" s="180" t="s">
        <v>70</v>
      </c>
      <c r="H40" s="180" t="s">
        <v>70</v>
      </c>
      <c r="I40" s="174" t="s">
        <v>70</v>
      </c>
      <c r="J40" s="174" t="s">
        <v>70</v>
      </c>
      <c r="K40" s="176">
        <v>60</v>
      </c>
      <c r="L40" s="176" t="str">
        <f t="shared" si="8"/>
        <v>MAYOR</v>
      </c>
      <c r="M40" s="200">
        <v>80</v>
      </c>
      <c r="N40" s="177" t="str">
        <f t="shared" si="9"/>
        <v>MAYOR</v>
      </c>
      <c r="O40" s="178">
        <v>100</v>
      </c>
      <c r="P40" s="179" t="str">
        <f t="shared" si="10"/>
        <v>CUMPLE</v>
      </c>
    </row>
    <row r="41" spans="1:16" ht="75" customHeight="1" x14ac:dyDescent="0.25">
      <c r="A41" s="211" t="s">
        <v>1220</v>
      </c>
      <c r="B41" s="19" t="s">
        <v>491</v>
      </c>
      <c r="C41" s="215" t="s">
        <v>1093</v>
      </c>
      <c r="D41" s="170" t="s">
        <v>1075</v>
      </c>
      <c r="E41" s="197" t="s">
        <v>664</v>
      </c>
      <c r="F41" s="172">
        <f>VLOOKUP(E41,TECNICAS!$A$13:$K$117,11)</f>
        <v>98</v>
      </c>
      <c r="G41" s="180" t="s">
        <v>70</v>
      </c>
      <c r="H41" s="180" t="s">
        <v>70</v>
      </c>
      <c r="I41" s="174" t="s">
        <v>70</v>
      </c>
      <c r="J41" s="174" t="s">
        <v>70</v>
      </c>
      <c r="K41" s="176">
        <v>60</v>
      </c>
      <c r="L41" s="176" t="str">
        <f t="shared" si="8"/>
        <v>MAYOR</v>
      </c>
      <c r="M41" s="200">
        <v>80</v>
      </c>
      <c r="N41" s="177" t="str">
        <f t="shared" si="9"/>
        <v>MAYOR</v>
      </c>
      <c r="O41" s="178">
        <v>100</v>
      </c>
      <c r="P41" s="179" t="str">
        <f t="shared" si="10"/>
        <v>MENOR</v>
      </c>
    </row>
    <row r="42" spans="1:16" ht="75" customHeight="1" x14ac:dyDescent="0.25">
      <c r="A42" s="211" t="s">
        <v>1221</v>
      </c>
      <c r="B42" s="19" t="s">
        <v>491</v>
      </c>
      <c r="C42" s="215" t="s">
        <v>1094</v>
      </c>
      <c r="D42" s="170" t="s">
        <v>1075</v>
      </c>
      <c r="E42" s="197" t="s">
        <v>722</v>
      </c>
      <c r="F42" s="172">
        <f>VLOOKUP(E42,TECNICAS!$A$13:$K$117,11)</f>
        <v>85</v>
      </c>
      <c r="G42" s="180" t="s">
        <v>70</v>
      </c>
      <c r="H42" s="180" t="s">
        <v>70</v>
      </c>
      <c r="I42" s="174" t="s">
        <v>70</v>
      </c>
      <c r="J42" s="174" t="s">
        <v>70</v>
      </c>
      <c r="K42" s="176">
        <v>60</v>
      </c>
      <c r="L42" s="176" t="str">
        <f t="shared" si="8"/>
        <v>MAYOR</v>
      </c>
      <c r="M42" s="200">
        <v>80</v>
      </c>
      <c r="N42" s="177" t="str">
        <f t="shared" si="9"/>
        <v>MAYOR</v>
      </c>
      <c r="O42" s="178">
        <v>100</v>
      </c>
      <c r="P42" s="179" t="str">
        <f t="shared" si="10"/>
        <v>MENOR</v>
      </c>
    </row>
    <row r="43" spans="1:16" ht="105" customHeight="1" x14ac:dyDescent="0.25">
      <c r="A43" s="211" t="s">
        <v>1222</v>
      </c>
      <c r="B43" s="19" t="s">
        <v>491</v>
      </c>
      <c r="C43" s="215" t="s">
        <v>1095</v>
      </c>
      <c r="D43" s="170" t="s">
        <v>1075</v>
      </c>
      <c r="E43" s="197" t="s">
        <v>785</v>
      </c>
      <c r="F43" s="172">
        <f>VLOOKUP(E43,TECNICAS!$A$13:$K$117,11)</f>
        <v>80</v>
      </c>
      <c r="G43" s="180" t="s">
        <v>70</v>
      </c>
      <c r="H43" s="180" t="s">
        <v>70</v>
      </c>
      <c r="I43" s="174" t="s">
        <v>70</v>
      </c>
      <c r="J43" s="174" t="s">
        <v>70</v>
      </c>
      <c r="K43" s="176">
        <v>60</v>
      </c>
      <c r="L43" s="176" t="str">
        <f t="shared" si="8"/>
        <v>MAYOR</v>
      </c>
      <c r="M43" s="200">
        <v>80</v>
      </c>
      <c r="N43" s="177" t="str">
        <f t="shared" si="9"/>
        <v>CUMPLE</v>
      </c>
      <c r="O43" s="178">
        <v>100</v>
      </c>
      <c r="P43" s="179" t="str">
        <f t="shared" si="10"/>
        <v>MENOR</v>
      </c>
    </row>
    <row r="44" spans="1:16" ht="75" customHeight="1" x14ac:dyDescent="0.25">
      <c r="A44" s="211" t="s">
        <v>1223</v>
      </c>
      <c r="B44" s="19" t="s">
        <v>491</v>
      </c>
      <c r="C44" s="215" t="s">
        <v>1096</v>
      </c>
      <c r="D44" s="170" t="s">
        <v>1075</v>
      </c>
      <c r="E44" s="197" t="s">
        <v>812</v>
      </c>
      <c r="F44" s="172">
        <f>VLOOKUP(E44,TECNICAS!$A$13:$K$117,11)</f>
        <v>100</v>
      </c>
      <c r="G44" s="180" t="s">
        <v>70</v>
      </c>
      <c r="H44" s="180" t="s">
        <v>70</v>
      </c>
      <c r="I44" s="174" t="s">
        <v>70</v>
      </c>
      <c r="J44" s="174" t="s">
        <v>70</v>
      </c>
      <c r="K44" s="176">
        <v>60</v>
      </c>
      <c r="L44" s="176" t="str">
        <f t="shared" si="8"/>
        <v>MAYOR</v>
      </c>
      <c r="M44" s="200">
        <v>80</v>
      </c>
      <c r="N44" s="177" t="str">
        <f t="shared" si="9"/>
        <v>MAYOR</v>
      </c>
      <c r="O44" s="178">
        <v>100</v>
      </c>
      <c r="P44" s="179" t="str">
        <f t="shared" si="10"/>
        <v>CUMPLE</v>
      </c>
    </row>
    <row r="45" spans="1:16" ht="90" customHeight="1" x14ac:dyDescent="0.25">
      <c r="A45" s="211" t="s">
        <v>1224</v>
      </c>
      <c r="B45" s="19" t="s">
        <v>491</v>
      </c>
      <c r="C45" s="215" t="s">
        <v>1097</v>
      </c>
      <c r="D45" s="170" t="s">
        <v>1075</v>
      </c>
      <c r="E45" s="197" t="s">
        <v>832</v>
      </c>
      <c r="F45" s="172">
        <f>VLOOKUP(E45,TECNICAS!$A$13:$K$117,11)</f>
        <v>75</v>
      </c>
      <c r="G45" s="180" t="s">
        <v>70</v>
      </c>
      <c r="H45" s="180" t="s">
        <v>70</v>
      </c>
      <c r="I45" s="174" t="s">
        <v>70</v>
      </c>
      <c r="J45" s="174" t="s">
        <v>70</v>
      </c>
      <c r="K45" s="176">
        <v>60</v>
      </c>
      <c r="L45" s="176" t="str">
        <f t="shared" si="8"/>
        <v>MAYOR</v>
      </c>
      <c r="M45" s="200">
        <v>80</v>
      </c>
      <c r="N45" s="177" t="str">
        <f t="shared" si="9"/>
        <v>MENOR</v>
      </c>
      <c r="O45" s="178">
        <v>100</v>
      </c>
      <c r="P45" s="179" t="str">
        <f t="shared" si="10"/>
        <v>MENOR</v>
      </c>
    </row>
    <row r="46" spans="1:16" ht="225" customHeight="1" x14ac:dyDescent="0.25">
      <c r="A46" s="211" t="s">
        <v>1225</v>
      </c>
      <c r="B46" s="19" t="s">
        <v>491</v>
      </c>
      <c r="C46" s="215" t="s">
        <v>1098</v>
      </c>
      <c r="D46" s="170" t="s">
        <v>1075</v>
      </c>
      <c r="E46" s="197" t="s">
        <v>858</v>
      </c>
      <c r="F46" s="172">
        <f>VLOOKUP(E46,TECNICAS!$A$13:$K$117,11)</f>
        <v>100</v>
      </c>
      <c r="G46" s="180" t="s">
        <v>70</v>
      </c>
      <c r="H46" s="180" t="s">
        <v>70</v>
      </c>
      <c r="I46" s="174" t="s">
        <v>70</v>
      </c>
      <c r="J46" s="174" t="s">
        <v>70</v>
      </c>
      <c r="K46" s="176">
        <v>60</v>
      </c>
      <c r="L46" s="176" t="str">
        <f t="shared" si="8"/>
        <v>MAYOR</v>
      </c>
      <c r="M46" s="200">
        <v>80</v>
      </c>
      <c r="N46" s="177" t="str">
        <f t="shared" si="9"/>
        <v>MAYOR</v>
      </c>
      <c r="O46" s="178">
        <v>100</v>
      </c>
      <c r="P46" s="179" t="str">
        <f t="shared" si="10"/>
        <v>CUMPLE</v>
      </c>
    </row>
    <row r="47" spans="1:16" ht="210" customHeight="1" x14ac:dyDescent="0.25">
      <c r="A47" s="211" t="s">
        <v>1226</v>
      </c>
      <c r="B47" s="19" t="s">
        <v>491</v>
      </c>
      <c r="C47" s="215" t="s">
        <v>1099</v>
      </c>
      <c r="D47" s="170" t="s">
        <v>1075</v>
      </c>
      <c r="E47" s="197" t="s">
        <v>878</v>
      </c>
      <c r="F47" s="172">
        <f>VLOOKUP(E47,TECNICAS!$A$13:$K$117,11)</f>
        <v>89</v>
      </c>
      <c r="G47" s="180" t="s">
        <v>70</v>
      </c>
      <c r="H47" s="180" t="s">
        <v>70</v>
      </c>
      <c r="I47" s="174" t="s">
        <v>70</v>
      </c>
      <c r="J47" s="174" t="s">
        <v>70</v>
      </c>
      <c r="K47" s="176">
        <v>60</v>
      </c>
      <c r="L47" s="176" t="str">
        <f t="shared" si="8"/>
        <v>MAYOR</v>
      </c>
      <c r="M47" s="200">
        <v>80</v>
      </c>
      <c r="N47" s="177" t="str">
        <f t="shared" si="9"/>
        <v>MAYOR</v>
      </c>
      <c r="O47" s="178">
        <v>100</v>
      </c>
      <c r="P47" s="179" t="str">
        <f t="shared" si="10"/>
        <v>MENOR</v>
      </c>
    </row>
    <row r="48" spans="1:16" ht="135" customHeight="1" x14ac:dyDescent="0.25">
      <c r="A48" s="211" t="s">
        <v>1227</v>
      </c>
      <c r="B48" s="19" t="s">
        <v>491</v>
      </c>
      <c r="C48" s="215" t="s">
        <v>1100</v>
      </c>
      <c r="D48" s="170" t="s">
        <v>1075</v>
      </c>
      <c r="E48" s="197" t="s">
        <v>929</v>
      </c>
      <c r="F48" s="172">
        <f>VLOOKUP(E48,TECNICAS!$A$13:$K$117,11)</f>
        <v>100</v>
      </c>
      <c r="G48" s="180" t="s">
        <v>70</v>
      </c>
      <c r="H48" s="180" t="s">
        <v>70</v>
      </c>
      <c r="I48" s="174" t="s">
        <v>70</v>
      </c>
      <c r="J48" s="174" t="s">
        <v>70</v>
      </c>
      <c r="K48" s="176">
        <v>60</v>
      </c>
      <c r="L48" s="176" t="str">
        <f t="shared" si="8"/>
        <v>MAYOR</v>
      </c>
      <c r="M48" s="200">
        <v>80</v>
      </c>
      <c r="N48" s="177" t="str">
        <f t="shared" si="9"/>
        <v>MAYOR</v>
      </c>
      <c r="O48" s="178">
        <v>100</v>
      </c>
      <c r="P48" s="179" t="str">
        <f t="shared" si="10"/>
        <v>CUMPLE</v>
      </c>
    </row>
    <row r="49" spans="1:16" ht="210" customHeight="1" x14ac:dyDescent="0.25">
      <c r="A49" s="211" t="s">
        <v>1228</v>
      </c>
      <c r="B49" s="19" t="s">
        <v>491</v>
      </c>
      <c r="C49" s="215" t="s">
        <v>1101</v>
      </c>
      <c r="D49" s="170" t="s">
        <v>1075</v>
      </c>
      <c r="E49" s="197" t="s">
        <v>948</v>
      </c>
      <c r="F49" s="172">
        <f>VLOOKUP(E49,TECNICAS!$A$13:$K$117,11)</f>
        <v>80</v>
      </c>
      <c r="G49" s="180" t="s">
        <v>70</v>
      </c>
      <c r="H49" s="180" t="s">
        <v>70</v>
      </c>
      <c r="I49" s="174" t="s">
        <v>70</v>
      </c>
      <c r="J49" s="174" t="s">
        <v>70</v>
      </c>
      <c r="K49" s="176">
        <v>60</v>
      </c>
      <c r="L49" s="176" t="str">
        <f t="shared" si="8"/>
        <v>MAYOR</v>
      </c>
      <c r="M49" s="200">
        <v>80</v>
      </c>
      <c r="N49" s="177" t="str">
        <f t="shared" si="9"/>
        <v>CUMPLE</v>
      </c>
      <c r="O49" s="178">
        <v>100</v>
      </c>
      <c r="P49" s="179" t="str">
        <f t="shared" si="10"/>
        <v>MENOR</v>
      </c>
    </row>
    <row r="50" spans="1:16" ht="180" customHeight="1" x14ac:dyDescent="0.25">
      <c r="A50" s="211" t="s">
        <v>1229</v>
      </c>
      <c r="B50" s="19" t="s">
        <v>491</v>
      </c>
      <c r="C50" s="215" t="s">
        <v>1102</v>
      </c>
      <c r="D50" s="170" t="s">
        <v>1075</v>
      </c>
      <c r="E50" s="197" t="s">
        <v>954</v>
      </c>
      <c r="F50" s="172">
        <f>VLOOKUP(E50,TECNICAS!$A$13:$K$117,11)</f>
        <v>80</v>
      </c>
      <c r="G50" s="180" t="s">
        <v>70</v>
      </c>
      <c r="H50" s="180" t="s">
        <v>70</v>
      </c>
      <c r="I50" s="174" t="s">
        <v>70</v>
      </c>
      <c r="J50" s="174" t="s">
        <v>70</v>
      </c>
      <c r="K50" s="176">
        <v>60</v>
      </c>
      <c r="L50" s="176" t="str">
        <f t="shared" si="8"/>
        <v>MAYOR</v>
      </c>
      <c r="M50" s="200">
        <v>80</v>
      </c>
      <c r="N50" s="177" t="str">
        <f t="shared" si="9"/>
        <v>CUMPLE</v>
      </c>
      <c r="O50" s="178">
        <v>100</v>
      </c>
      <c r="P50" s="179" t="str">
        <f t="shared" si="10"/>
        <v>MENOR</v>
      </c>
    </row>
    <row r="51" spans="1:16" ht="150" customHeight="1" x14ac:dyDescent="0.25">
      <c r="A51" s="211" t="s">
        <v>1230</v>
      </c>
      <c r="B51" s="19" t="s">
        <v>491</v>
      </c>
      <c r="C51" s="215" t="s">
        <v>1103</v>
      </c>
      <c r="D51" s="170" t="s">
        <v>1075</v>
      </c>
      <c r="E51" s="197" t="s">
        <v>978</v>
      </c>
      <c r="F51" s="172">
        <f>VLOOKUP(E51,TECNICAS!$A$13:$K$117,11)</f>
        <v>80</v>
      </c>
      <c r="G51" s="180" t="s">
        <v>70</v>
      </c>
      <c r="H51" s="180" t="s">
        <v>70</v>
      </c>
      <c r="I51" s="174" t="s">
        <v>70</v>
      </c>
      <c r="J51" s="174" t="s">
        <v>70</v>
      </c>
      <c r="K51" s="176">
        <v>60</v>
      </c>
      <c r="L51" s="176" t="str">
        <f t="shared" si="8"/>
        <v>MAYOR</v>
      </c>
      <c r="M51" s="200">
        <v>80</v>
      </c>
      <c r="N51" s="177" t="str">
        <f t="shared" si="9"/>
        <v>CUMPLE</v>
      </c>
      <c r="O51" s="178">
        <v>100</v>
      </c>
      <c r="P51" s="179" t="str">
        <f t="shared" si="10"/>
        <v>MENOR</v>
      </c>
    </row>
    <row r="52" spans="1:16" ht="120" customHeight="1" x14ac:dyDescent="0.25">
      <c r="A52" s="211" t="s">
        <v>1231</v>
      </c>
      <c r="B52" s="19" t="s">
        <v>491</v>
      </c>
      <c r="C52" s="215" t="s">
        <v>1104</v>
      </c>
      <c r="D52" s="170" t="s">
        <v>1064</v>
      </c>
      <c r="E52" s="171" t="s">
        <v>447</v>
      </c>
      <c r="F52" s="172">
        <f>VLOOKUP(E52,ADMINISTRATIVAS!$B$13:$L$76,11,FALSE)</f>
        <v>100</v>
      </c>
      <c r="G52" s="180" t="s">
        <v>70</v>
      </c>
      <c r="H52" s="180" t="s">
        <v>70</v>
      </c>
      <c r="I52" s="174" t="s">
        <v>70</v>
      </c>
      <c r="J52" s="174" t="s">
        <v>70</v>
      </c>
      <c r="K52" s="176">
        <v>60</v>
      </c>
      <c r="L52" s="176" t="str">
        <f t="shared" si="8"/>
        <v>MAYOR</v>
      </c>
      <c r="M52" s="200">
        <v>80</v>
      </c>
      <c r="N52" s="177" t="str">
        <f t="shared" si="9"/>
        <v>MAYOR</v>
      </c>
      <c r="O52" s="178">
        <v>100</v>
      </c>
      <c r="P52" s="179" t="str">
        <f t="shared" si="10"/>
        <v>CUMPLE</v>
      </c>
    </row>
    <row r="53" spans="1:16" ht="120" customHeight="1" x14ac:dyDescent="0.25">
      <c r="A53" s="211" t="s">
        <v>1232</v>
      </c>
      <c r="B53" s="49" t="s">
        <v>170</v>
      </c>
      <c r="C53" s="215" t="s">
        <v>1105</v>
      </c>
      <c r="D53" s="170" t="s">
        <v>1064</v>
      </c>
      <c r="E53" s="171" t="s">
        <v>511</v>
      </c>
      <c r="F53" s="172">
        <f>VLOOKUP(E53,ADMINISTRATIVAS!$B$13:$L$76,11,FALSE)</f>
        <v>100</v>
      </c>
      <c r="G53" s="180" t="s">
        <v>70</v>
      </c>
      <c r="H53" s="180" t="s">
        <v>70</v>
      </c>
      <c r="I53" s="174" t="s">
        <v>70</v>
      </c>
      <c r="J53" s="174" t="s">
        <v>70</v>
      </c>
      <c r="K53" s="176">
        <v>60</v>
      </c>
      <c r="L53" s="176" t="str">
        <f t="shared" si="8"/>
        <v>MAYOR</v>
      </c>
      <c r="M53" s="200">
        <v>80</v>
      </c>
      <c r="N53" s="177" t="str">
        <f t="shared" si="9"/>
        <v>MAYOR</v>
      </c>
      <c r="O53" s="178">
        <v>100</v>
      </c>
      <c r="P53" s="179" t="str">
        <f t="shared" si="10"/>
        <v>CUMPLE</v>
      </c>
    </row>
    <row r="54" spans="1:16" ht="105" customHeight="1" x14ac:dyDescent="0.25">
      <c r="A54" s="211" t="s">
        <v>1233</v>
      </c>
      <c r="B54" s="49" t="s">
        <v>170</v>
      </c>
      <c r="C54" s="215" t="s">
        <v>1106</v>
      </c>
      <c r="D54" s="170" t="s">
        <v>1064</v>
      </c>
      <c r="E54" s="171" t="s">
        <v>515</v>
      </c>
      <c r="F54" s="172">
        <f>VLOOKUP(E54,ADMINISTRATIVAS!$B$13:$L$76,11,FALSE)</f>
        <v>40</v>
      </c>
      <c r="G54" s="180" t="s">
        <v>70</v>
      </c>
      <c r="H54" s="180" t="s">
        <v>70</v>
      </c>
      <c r="I54" s="174" t="s">
        <v>70</v>
      </c>
      <c r="J54" s="174" t="s">
        <v>70</v>
      </c>
      <c r="K54" s="176">
        <v>60</v>
      </c>
      <c r="L54" s="176" t="str">
        <f t="shared" si="8"/>
        <v>MENOR</v>
      </c>
      <c r="M54" s="200">
        <v>80</v>
      </c>
      <c r="N54" s="177" t="str">
        <f t="shared" si="9"/>
        <v>MENOR</v>
      </c>
      <c r="O54" s="178">
        <v>100</v>
      </c>
      <c r="P54" s="179" t="str">
        <f t="shared" si="10"/>
        <v>MENOR</v>
      </c>
    </row>
    <row r="55" spans="1:16" ht="195" customHeight="1" x14ac:dyDescent="0.25">
      <c r="A55" s="211" t="s">
        <v>1234</v>
      </c>
      <c r="B55" s="19" t="s">
        <v>491</v>
      </c>
      <c r="C55" s="215" t="s">
        <v>1107</v>
      </c>
      <c r="D55" s="171" t="s">
        <v>1068</v>
      </c>
      <c r="E55" s="171" t="s">
        <v>1004</v>
      </c>
      <c r="F55" s="172">
        <f>VLOOKUP(E55,PHVA!$B$16:$K$39,10,FALSE)</f>
        <v>100</v>
      </c>
      <c r="G55" s="180" t="s">
        <v>70</v>
      </c>
      <c r="H55" s="180" t="s">
        <v>70</v>
      </c>
      <c r="I55" s="174" t="s">
        <v>70</v>
      </c>
      <c r="J55" s="174" t="s">
        <v>70</v>
      </c>
      <c r="K55" s="176">
        <v>60</v>
      </c>
      <c r="L55" s="176" t="str">
        <f>IF($F55=K55,"CUMPLE",IF($F55&lt;K55,"MENOR","MAYOR"))</f>
        <v>MAYOR</v>
      </c>
      <c r="M55" s="200">
        <v>80</v>
      </c>
      <c r="N55" s="177" t="str">
        <f>IF($F55=M55,"CUMPLE",IF($F55&lt;M55,"MENOR","MAYOR"))</f>
        <v>MAYOR</v>
      </c>
      <c r="O55" s="178">
        <v>100</v>
      </c>
      <c r="P55" s="179" t="str">
        <f>IF($F55=O55,"CUMPLE",IF($F55&lt;O55,"MENOR","MAYOR"))</f>
        <v>CUMPLE</v>
      </c>
    </row>
    <row r="56" spans="1:16" x14ac:dyDescent="0.25">
      <c r="A56" s="219" t="s">
        <v>1235</v>
      </c>
      <c r="B56" s="194"/>
      <c r="C56" s="223"/>
      <c r="D56" s="191"/>
      <c r="E56" s="198"/>
      <c r="F56" s="192">
        <f>SUM(F45:F55)</f>
        <v>944</v>
      </c>
      <c r="G56" s="194">
        <f>SUM(G45:G55)</f>
        <v>0</v>
      </c>
      <c r="H56" s="194"/>
      <c r="I56" s="194">
        <f>SUM(I45:I55)</f>
        <v>0</v>
      </c>
      <c r="J56" s="194"/>
      <c r="K56" s="194">
        <f>SUM(K45:K55)</f>
        <v>660</v>
      </c>
      <c r="L56" s="194" t="str">
        <f>IFERROR(VLOOKUP("MENOR",L35:L55,1,FALSE),"CUMPLE")</f>
        <v>MENOR</v>
      </c>
      <c r="M56" s="194">
        <f>SUM(M45:M55)</f>
        <v>880</v>
      </c>
      <c r="N56" s="194" t="str">
        <f>IFERROR(VLOOKUP("MENOR",N35:N55,1,FALSE),"CUMPLE")</f>
        <v>MENOR</v>
      </c>
      <c r="O56" s="194">
        <f>SUM(O45:O55)</f>
        <v>1100</v>
      </c>
      <c r="P56" s="194" t="str">
        <f>IFERROR(VLOOKUP("MENOR",P35:P55,1,FALSE),"CUMPLE")</f>
        <v>MENOR</v>
      </c>
    </row>
    <row r="57" spans="1:16" ht="15" customHeight="1" x14ac:dyDescent="0.25">
      <c r="A57" s="505" t="s">
        <v>1236</v>
      </c>
      <c r="B57" s="322" t="s">
        <v>491</v>
      </c>
      <c r="C57" s="513" t="s">
        <v>1108</v>
      </c>
      <c r="D57" s="171" t="s">
        <v>1068</v>
      </c>
      <c r="E57" s="153" t="s">
        <v>1028</v>
      </c>
      <c r="F57" s="172">
        <f>VLOOKUP(E57,PHVA!$B$16:$K$39,10,FALSE)</f>
        <v>100</v>
      </c>
      <c r="G57" s="180" t="s">
        <v>70</v>
      </c>
      <c r="H57" s="180" t="s">
        <v>70</v>
      </c>
      <c r="I57" s="174" t="s">
        <v>70</v>
      </c>
      <c r="J57" s="174" t="s">
        <v>70</v>
      </c>
      <c r="K57" s="176" t="s">
        <v>70</v>
      </c>
      <c r="L57" s="176" t="s">
        <v>70</v>
      </c>
      <c r="M57" s="200">
        <v>60</v>
      </c>
      <c r="N57" s="177" t="str">
        <f t="shared" ref="N57:N73" si="11">IF($F57=M57,"CUMPLE",IF($F57&lt;M57,"MENOR","MAYOR"))</f>
        <v>MAYOR</v>
      </c>
      <c r="O57" s="178">
        <v>80</v>
      </c>
      <c r="P57" s="179" t="str">
        <f t="shared" ref="P57:P73" si="12">IF($F57=O57,"CUMPLE",IF($F57&lt;O57,"MENOR","MAYOR"))</f>
        <v>MAYOR</v>
      </c>
    </row>
    <row r="58" spans="1:16" x14ac:dyDescent="0.25">
      <c r="A58" s="505"/>
      <c r="B58" s="322"/>
      <c r="C58" s="513"/>
      <c r="D58" s="171" t="s">
        <v>1068</v>
      </c>
      <c r="E58" s="153" t="s">
        <v>1032</v>
      </c>
      <c r="F58" s="172">
        <f>VLOOKUP(E58,PHVA!$B$16:$K$39,10,FALSE)</f>
        <v>60</v>
      </c>
      <c r="G58" s="180" t="s">
        <v>70</v>
      </c>
      <c r="H58" s="180" t="s">
        <v>70</v>
      </c>
      <c r="I58" s="174" t="s">
        <v>70</v>
      </c>
      <c r="J58" s="174" t="s">
        <v>70</v>
      </c>
      <c r="K58" s="176" t="s">
        <v>70</v>
      </c>
      <c r="L58" s="176" t="s">
        <v>70</v>
      </c>
      <c r="M58" s="200">
        <v>40</v>
      </c>
      <c r="N58" s="177" t="str">
        <f t="shared" si="11"/>
        <v>MAYOR</v>
      </c>
      <c r="O58" s="178">
        <v>60</v>
      </c>
      <c r="P58" s="179" t="str">
        <f t="shared" si="12"/>
        <v>CUMPLE</v>
      </c>
    </row>
    <row r="59" spans="1:16" x14ac:dyDescent="0.25">
      <c r="A59" s="505"/>
      <c r="B59" s="322"/>
      <c r="C59" s="513"/>
      <c r="D59" s="171" t="s">
        <v>1068</v>
      </c>
      <c r="E59" s="153" t="s">
        <v>1035</v>
      </c>
      <c r="F59" s="172">
        <f>VLOOKUP(E59,PHVA!$B$16:$K$39,10,FALSE)</f>
        <v>100</v>
      </c>
      <c r="G59" s="180" t="s">
        <v>70</v>
      </c>
      <c r="H59" s="180" t="s">
        <v>70</v>
      </c>
      <c r="I59" s="174" t="s">
        <v>70</v>
      </c>
      <c r="J59" s="174" t="s">
        <v>70</v>
      </c>
      <c r="K59" s="176" t="s">
        <v>70</v>
      </c>
      <c r="L59" s="176" t="s">
        <v>70</v>
      </c>
      <c r="M59" s="200">
        <v>40</v>
      </c>
      <c r="N59" s="177" t="str">
        <f t="shared" si="11"/>
        <v>MAYOR</v>
      </c>
      <c r="O59" s="178">
        <v>60</v>
      </c>
      <c r="P59" s="179" t="str">
        <f t="shared" si="12"/>
        <v>MAYOR</v>
      </c>
    </row>
    <row r="60" spans="1:16" x14ac:dyDescent="0.25">
      <c r="A60" s="505"/>
      <c r="B60" s="322"/>
      <c r="C60" s="513"/>
      <c r="D60" s="171" t="s">
        <v>1068</v>
      </c>
      <c r="E60" s="153" t="s">
        <v>1039</v>
      </c>
      <c r="F60" s="172">
        <f>VLOOKUP(E60,PHVA!$B$16:$K$39,10,FALSE)</f>
        <v>100</v>
      </c>
      <c r="G60" s="180" t="s">
        <v>70</v>
      </c>
      <c r="H60" s="180" t="s">
        <v>70</v>
      </c>
      <c r="I60" s="174" t="s">
        <v>70</v>
      </c>
      <c r="J60" s="174" t="s">
        <v>70</v>
      </c>
      <c r="K60" s="176" t="s">
        <v>70</v>
      </c>
      <c r="L60" s="176" t="s">
        <v>70</v>
      </c>
      <c r="M60" s="200">
        <v>40</v>
      </c>
      <c r="N60" s="177" t="str">
        <f t="shared" si="11"/>
        <v>MAYOR</v>
      </c>
      <c r="O60" s="178">
        <v>60</v>
      </c>
      <c r="P60" s="179" t="str">
        <f t="shared" si="12"/>
        <v>MAYOR</v>
      </c>
    </row>
    <row r="61" spans="1:16" x14ac:dyDescent="0.25">
      <c r="A61" s="505"/>
      <c r="B61" s="322"/>
      <c r="C61" s="513"/>
      <c r="D61" s="171" t="s">
        <v>1068</v>
      </c>
      <c r="E61" s="153" t="s">
        <v>1042</v>
      </c>
      <c r="F61" s="172">
        <f>VLOOKUP(E61,PHVA!$B$16:$K$39,10,FALSE)</f>
        <v>60</v>
      </c>
      <c r="G61" s="180" t="s">
        <v>70</v>
      </c>
      <c r="H61" s="180" t="s">
        <v>70</v>
      </c>
      <c r="I61" s="174" t="s">
        <v>70</v>
      </c>
      <c r="J61" s="174" t="s">
        <v>70</v>
      </c>
      <c r="K61" s="176" t="s">
        <v>70</v>
      </c>
      <c r="L61" s="176" t="s">
        <v>70</v>
      </c>
      <c r="M61" s="200">
        <v>40</v>
      </c>
      <c r="N61" s="177" t="str">
        <f t="shared" si="11"/>
        <v>MAYOR</v>
      </c>
      <c r="O61" s="178">
        <v>60</v>
      </c>
      <c r="P61" s="179" t="str">
        <f t="shared" si="12"/>
        <v>CUMPLE</v>
      </c>
    </row>
    <row r="62" spans="1:16" ht="135" x14ac:dyDescent="0.25">
      <c r="A62" s="211" t="s">
        <v>1237</v>
      </c>
      <c r="B62" s="19" t="s">
        <v>491</v>
      </c>
      <c r="C62" s="215" t="s">
        <v>1109</v>
      </c>
      <c r="D62" s="170" t="s">
        <v>1064</v>
      </c>
      <c r="E62" s="153" t="s">
        <v>494</v>
      </c>
      <c r="F62" s="172">
        <f>VLOOKUP(E62,ADMINISTRATIVAS!$B$13:$L$76,11,FALSE)</f>
        <v>87</v>
      </c>
      <c r="G62" s="180" t="s">
        <v>70</v>
      </c>
      <c r="H62" s="180" t="s">
        <v>70</v>
      </c>
      <c r="I62" s="174" t="s">
        <v>70</v>
      </c>
      <c r="J62" s="174" t="s">
        <v>70</v>
      </c>
      <c r="K62" s="176" t="s">
        <v>70</v>
      </c>
      <c r="L62" s="176" t="s">
        <v>70</v>
      </c>
      <c r="M62" s="200">
        <v>40</v>
      </c>
      <c r="N62" s="177" t="str">
        <f t="shared" si="11"/>
        <v>MAYOR</v>
      </c>
      <c r="O62" s="178">
        <v>60</v>
      </c>
      <c r="P62" s="179" t="str">
        <f t="shared" si="12"/>
        <v>MAYOR</v>
      </c>
    </row>
    <row r="63" spans="1:16" ht="409.5" customHeight="1" x14ac:dyDescent="0.25">
      <c r="A63" s="211" t="s">
        <v>1238</v>
      </c>
      <c r="B63" s="19" t="s">
        <v>491</v>
      </c>
      <c r="C63" s="215" t="s">
        <v>1110</v>
      </c>
      <c r="D63" s="170" t="s">
        <v>1075</v>
      </c>
      <c r="E63" s="197" t="s">
        <v>972</v>
      </c>
      <c r="F63" s="172">
        <f>VLOOKUP(E63,TECNICAS!$A$13:$K$117,11)</f>
        <v>80</v>
      </c>
      <c r="G63" s="180" t="s">
        <v>70</v>
      </c>
      <c r="H63" s="180" t="s">
        <v>70</v>
      </c>
      <c r="I63" s="174" t="s">
        <v>70</v>
      </c>
      <c r="J63" s="174" t="s">
        <v>70</v>
      </c>
      <c r="K63" s="176" t="s">
        <v>70</v>
      </c>
      <c r="L63" s="176" t="s">
        <v>70</v>
      </c>
      <c r="M63" s="200">
        <v>60</v>
      </c>
      <c r="N63" s="177" t="str">
        <f t="shared" si="11"/>
        <v>MAYOR</v>
      </c>
      <c r="O63" s="178">
        <v>80</v>
      </c>
      <c r="P63" s="179" t="str">
        <f t="shared" si="12"/>
        <v>CUMPLE</v>
      </c>
    </row>
    <row r="64" spans="1:16" ht="315" customHeight="1" x14ac:dyDescent="0.25">
      <c r="A64" s="211" t="s">
        <v>1239</v>
      </c>
      <c r="B64" s="19" t="s">
        <v>491</v>
      </c>
      <c r="C64" s="215" t="s">
        <v>1111</v>
      </c>
      <c r="D64" s="170" t="s">
        <v>1075</v>
      </c>
      <c r="E64" s="197" t="s">
        <v>918</v>
      </c>
      <c r="F64" s="172">
        <f>VLOOKUP(E64,TECNICAS!$A$13:$K$117,11)</f>
        <v>100</v>
      </c>
      <c r="G64" s="180" t="s">
        <v>70</v>
      </c>
      <c r="H64" s="180" t="s">
        <v>70</v>
      </c>
      <c r="I64" s="174" t="s">
        <v>70</v>
      </c>
      <c r="J64" s="174" t="s">
        <v>70</v>
      </c>
      <c r="K64" s="176" t="s">
        <v>70</v>
      </c>
      <c r="L64" s="176" t="s">
        <v>70</v>
      </c>
      <c r="M64" s="200">
        <v>60</v>
      </c>
      <c r="N64" s="177" t="str">
        <f t="shared" si="11"/>
        <v>MAYOR</v>
      </c>
      <c r="O64" s="178">
        <v>80</v>
      </c>
      <c r="P64" s="179" t="str">
        <f t="shared" si="12"/>
        <v>MAYOR</v>
      </c>
    </row>
    <row r="65" spans="1:16" ht="90" customHeight="1" x14ac:dyDescent="0.25">
      <c r="A65" s="211" t="s">
        <v>1240</v>
      </c>
      <c r="B65" s="19" t="s">
        <v>491</v>
      </c>
      <c r="C65" s="215" t="s">
        <v>1112</v>
      </c>
      <c r="D65" s="170" t="s">
        <v>1075</v>
      </c>
      <c r="E65" s="197" t="s">
        <v>766</v>
      </c>
      <c r="F65" s="172">
        <f>VLOOKUP(E65,TECNICAS!$A$13:$K$117,11)</f>
        <v>100</v>
      </c>
      <c r="G65" s="180" t="s">
        <v>70</v>
      </c>
      <c r="H65" s="180" t="s">
        <v>70</v>
      </c>
      <c r="I65" s="174" t="s">
        <v>70</v>
      </c>
      <c r="J65" s="174" t="s">
        <v>70</v>
      </c>
      <c r="K65" s="176" t="s">
        <v>70</v>
      </c>
      <c r="L65" s="176" t="s">
        <v>70</v>
      </c>
      <c r="M65" s="200">
        <v>60</v>
      </c>
      <c r="N65" s="177" t="str">
        <f t="shared" si="11"/>
        <v>MAYOR</v>
      </c>
      <c r="O65" s="178">
        <v>80</v>
      </c>
      <c r="P65" s="179" t="str">
        <f t="shared" si="12"/>
        <v>MAYOR</v>
      </c>
    </row>
    <row r="66" spans="1:16" ht="195" customHeight="1" x14ac:dyDescent="0.25">
      <c r="A66" s="211" t="s">
        <v>1241</v>
      </c>
      <c r="B66" s="19" t="s">
        <v>491</v>
      </c>
      <c r="C66" s="215" t="s">
        <v>1113</v>
      </c>
      <c r="D66" s="171" t="s">
        <v>1068</v>
      </c>
      <c r="E66" s="153" t="s">
        <v>1046</v>
      </c>
      <c r="F66" s="172">
        <f>VLOOKUP(E66,PHVA!$B$16:$K$39,10,FALSE)</f>
        <v>80</v>
      </c>
      <c r="G66" s="180" t="s">
        <v>70</v>
      </c>
      <c r="H66" s="180" t="s">
        <v>70</v>
      </c>
      <c r="I66" s="174" t="s">
        <v>70</v>
      </c>
      <c r="J66" s="174" t="s">
        <v>70</v>
      </c>
      <c r="K66" s="176" t="s">
        <v>70</v>
      </c>
      <c r="L66" s="176" t="s">
        <v>70</v>
      </c>
      <c r="M66" s="200">
        <v>60</v>
      </c>
      <c r="N66" s="177" t="str">
        <f t="shared" si="11"/>
        <v>MAYOR</v>
      </c>
      <c r="O66" s="178">
        <v>80</v>
      </c>
      <c r="P66" s="179" t="str">
        <f t="shared" si="12"/>
        <v>CUMPLE</v>
      </c>
    </row>
    <row r="67" spans="1:16" ht="409.5" customHeight="1" x14ac:dyDescent="0.25">
      <c r="A67" s="211" t="s">
        <v>1242</v>
      </c>
      <c r="B67" s="19" t="s">
        <v>491</v>
      </c>
      <c r="C67" s="215" t="s">
        <v>1114</v>
      </c>
      <c r="D67" s="170" t="s">
        <v>1075</v>
      </c>
      <c r="E67" s="197" t="s">
        <v>966</v>
      </c>
      <c r="F67" s="172">
        <f>VLOOKUP(E67,TECNICAS!$A$13:$K$117,11)</f>
        <v>80</v>
      </c>
      <c r="G67" s="180" t="s">
        <v>70</v>
      </c>
      <c r="H67" s="180" t="s">
        <v>70</v>
      </c>
      <c r="I67" s="174" t="s">
        <v>70</v>
      </c>
      <c r="J67" s="174" t="s">
        <v>70</v>
      </c>
      <c r="K67" s="176" t="s">
        <v>70</v>
      </c>
      <c r="L67" s="176" t="s">
        <v>70</v>
      </c>
      <c r="M67" s="200">
        <v>60</v>
      </c>
      <c r="N67" s="177" t="str">
        <f t="shared" si="11"/>
        <v>MAYOR</v>
      </c>
      <c r="O67" s="178">
        <v>80</v>
      </c>
      <c r="P67" s="179" t="str">
        <f t="shared" si="12"/>
        <v>CUMPLE</v>
      </c>
    </row>
    <row r="68" spans="1:16" x14ac:dyDescent="0.25">
      <c r="A68" s="211" t="s">
        <v>1243</v>
      </c>
      <c r="B68" s="19" t="s">
        <v>491</v>
      </c>
      <c r="C68" s="121" t="s">
        <v>1115</v>
      </c>
      <c r="D68" s="170" t="s">
        <v>1075</v>
      </c>
      <c r="E68" s="197" t="s">
        <v>1116</v>
      </c>
      <c r="F68" s="172">
        <f>VLOOKUP(E68,TECNICAS!$A$13:$K$117,11)</f>
        <v>100</v>
      </c>
      <c r="G68" s="180" t="s">
        <v>70</v>
      </c>
      <c r="H68" s="180" t="s">
        <v>70</v>
      </c>
      <c r="I68" s="174" t="s">
        <v>70</v>
      </c>
      <c r="J68" s="174" t="s">
        <v>70</v>
      </c>
      <c r="K68" s="176" t="s">
        <v>70</v>
      </c>
      <c r="L68" s="176" t="s">
        <v>70</v>
      </c>
      <c r="M68" s="200">
        <v>60</v>
      </c>
      <c r="N68" s="177" t="str">
        <f t="shared" si="11"/>
        <v>MAYOR</v>
      </c>
      <c r="O68" s="178">
        <v>80</v>
      </c>
      <c r="P68" s="179" t="str">
        <f t="shared" si="12"/>
        <v>MAYOR</v>
      </c>
    </row>
    <row r="69" spans="1:16" x14ac:dyDescent="0.25">
      <c r="A69" s="211" t="s">
        <v>1244</v>
      </c>
      <c r="B69" s="19" t="s">
        <v>491</v>
      </c>
      <c r="C69" s="121" t="s">
        <v>1117</v>
      </c>
      <c r="D69" s="170" t="s">
        <v>1075</v>
      </c>
      <c r="E69" s="197" t="s">
        <v>581</v>
      </c>
      <c r="F69" s="172">
        <f>VLOOKUP(E69,TECNICAS!$A$13:$K$117,11)</f>
        <v>100</v>
      </c>
      <c r="G69" s="180" t="s">
        <v>70</v>
      </c>
      <c r="H69" s="180" t="s">
        <v>70</v>
      </c>
      <c r="I69" s="174" t="s">
        <v>70</v>
      </c>
      <c r="J69" s="174" t="s">
        <v>70</v>
      </c>
      <c r="K69" s="176" t="s">
        <v>70</v>
      </c>
      <c r="L69" s="176" t="s">
        <v>70</v>
      </c>
      <c r="M69" s="200">
        <v>60</v>
      </c>
      <c r="N69" s="177" t="str">
        <f t="shared" si="11"/>
        <v>MAYOR</v>
      </c>
      <c r="O69" s="178">
        <v>80</v>
      </c>
      <c r="P69" s="179" t="str">
        <f t="shared" si="12"/>
        <v>MAYOR</v>
      </c>
    </row>
    <row r="70" spans="1:16" x14ac:dyDescent="0.25">
      <c r="A70" s="211" t="s">
        <v>1245</v>
      </c>
      <c r="B70" s="19" t="s">
        <v>491</v>
      </c>
      <c r="C70" s="121" t="s">
        <v>1118</v>
      </c>
      <c r="D70" s="170" t="s">
        <v>1075</v>
      </c>
      <c r="E70" s="197" t="s">
        <v>611</v>
      </c>
      <c r="F70" s="172">
        <f>VLOOKUP(E70,TECNICAS!$A$13:$K$117,11)</f>
        <v>80</v>
      </c>
      <c r="G70" s="180" t="s">
        <v>70</v>
      </c>
      <c r="H70" s="180" t="s">
        <v>70</v>
      </c>
      <c r="I70" s="174" t="s">
        <v>70</v>
      </c>
      <c r="J70" s="174" t="s">
        <v>70</v>
      </c>
      <c r="K70" s="176" t="s">
        <v>70</v>
      </c>
      <c r="L70" s="176" t="s">
        <v>70</v>
      </c>
      <c r="M70" s="200">
        <v>60</v>
      </c>
      <c r="N70" s="177" t="str">
        <f t="shared" si="11"/>
        <v>MAYOR</v>
      </c>
      <c r="O70" s="178">
        <v>80</v>
      </c>
      <c r="P70" s="179" t="str">
        <f t="shared" si="12"/>
        <v>CUMPLE</v>
      </c>
    </row>
    <row r="71" spans="1:16" x14ac:dyDescent="0.25">
      <c r="A71" s="211" t="s">
        <v>1246</v>
      </c>
      <c r="B71" s="19" t="s">
        <v>491</v>
      </c>
      <c r="C71" s="121" t="s">
        <v>1119</v>
      </c>
      <c r="D71" s="170" t="s">
        <v>1075</v>
      </c>
      <c r="E71" s="197" t="s">
        <v>763</v>
      </c>
      <c r="F71" s="172">
        <f>VLOOKUP(E71,TECNICAS!$A$13:$K$117,11)</f>
        <v>85</v>
      </c>
      <c r="G71" s="180" t="s">
        <v>70</v>
      </c>
      <c r="H71" s="180" t="s">
        <v>70</v>
      </c>
      <c r="I71" s="174" t="s">
        <v>70</v>
      </c>
      <c r="J71" s="174" t="s">
        <v>70</v>
      </c>
      <c r="K71" s="176" t="s">
        <v>70</v>
      </c>
      <c r="L71" s="176" t="s">
        <v>70</v>
      </c>
      <c r="M71" s="200">
        <v>60</v>
      </c>
      <c r="N71" s="177" t="str">
        <f t="shared" si="11"/>
        <v>MAYOR</v>
      </c>
      <c r="O71" s="178">
        <v>80</v>
      </c>
      <c r="P71" s="179" t="str">
        <f t="shared" si="12"/>
        <v>MAYOR</v>
      </c>
    </row>
    <row r="72" spans="1:16" x14ac:dyDescent="0.25">
      <c r="A72" s="211" t="s">
        <v>1247</v>
      </c>
      <c r="B72" s="19" t="s">
        <v>491</v>
      </c>
      <c r="C72" s="121" t="s">
        <v>1120</v>
      </c>
      <c r="D72" s="170" t="s">
        <v>1075</v>
      </c>
      <c r="E72" s="197" t="s">
        <v>805</v>
      </c>
      <c r="F72" s="172">
        <f>VLOOKUP(E72,TECNICAS!$A$13:$K$117,11)</f>
        <v>80</v>
      </c>
      <c r="G72" s="180" t="s">
        <v>70</v>
      </c>
      <c r="H72" s="180" t="s">
        <v>70</v>
      </c>
      <c r="I72" s="174" t="s">
        <v>70</v>
      </c>
      <c r="J72" s="174" t="s">
        <v>70</v>
      </c>
      <c r="K72" s="176" t="s">
        <v>70</v>
      </c>
      <c r="L72" s="176" t="s">
        <v>70</v>
      </c>
      <c r="M72" s="200">
        <v>60</v>
      </c>
      <c r="N72" s="177" t="str">
        <f t="shared" si="11"/>
        <v>MAYOR</v>
      </c>
      <c r="O72" s="178">
        <v>80</v>
      </c>
      <c r="P72" s="179" t="str">
        <f t="shared" si="12"/>
        <v>CUMPLE</v>
      </c>
    </row>
    <row r="73" spans="1:16" x14ac:dyDescent="0.25">
      <c r="A73" s="211" t="s">
        <v>1248</v>
      </c>
      <c r="B73" s="19" t="s">
        <v>491</v>
      </c>
      <c r="C73" s="121" t="s">
        <v>1121</v>
      </c>
      <c r="D73" s="170" t="s">
        <v>1064</v>
      </c>
      <c r="E73" s="153" t="s">
        <v>465</v>
      </c>
      <c r="F73" s="172">
        <f>VLOOKUP(E73,ADMINISTRATIVAS!$B$13:$L$76,11,FALSE)</f>
        <v>100</v>
      </c>
      <c r="G73" s="180" t="s">
        <v>70</v>
      </c>
      <c r="H73" s="180" t="s">
        <v>70</v>
      </c>
      <c r="I73" s="174" t="s">
        <v>70</v>
      </c>
      <c r="J73" s="174" t="s">
        <v>70</v>
      </c>
      <c r="K73" s="176" t="s">
        <v>70</v>
      </c>
      <c r="L73" s="176" t="s">
        <v>70</v>
      </c>
      <c r="M73" s="200">
        <v>60</v>
      </c>
      <c r="N73" s="177" t="str">
        <f t="shared" si="11"/>
        <v>MAYOR</v>
      </c>
      <c r="O73" s="178">
        <v>80</v>
      </c>
      <c r="P73" s="179" t="str">
        <f t="shared" si="12"/>
        <v>MAYOR</v>
      </c>
    </row>
    <row r="74" spans="1:16" x14ac:dyDescent="0.25">
      <c r="A74" s="219" t="s">
        <v>1249</v>
      </c>
      <c r="B74" s="194"/>
      <c r="C74" s="224"/>
      <c r="D74" s="201"/>
      <c r="E74" s="201"/>
      <c r="F74" s="192">
        <f>SUM(F63:F73)</f>
        <v>985</v>
      </c>
      <c r="G74" s="194">
        <f>SUM(G63:G73)</f>
        <v>0</v>
      </c>
      <c r="H74" s="194"/>
      <c r="I74" s="194">
        <f>SUM(I63:I73)</f>
        <v>0</v>
      </c>
      <c r="J74" s="194"/>
      <c r="K74" s="194">
        <f>SUM(K63:K73)</f>
        <v>0</v>
      </c>
      <c r="L74" s="194"/>
      <c r="M74" s="194">
        <f>SUM(M63:M73)</f>
        <v>660</v>
      </c>
      <c r="N74" s="194" t="str">
        <f>IFERROR(VLOOKUP("MENOR",N57:N73,1,FALSE),"CUMPLE")</f>
        <v>CUMPLE</v>
      </c>
      <c r="O74" s="194">
        <f>SUM(O63:O73)</f>
        <v>880</v>
      </c>
      <c r="P74" s="194" t="str">
        <f>IFERROR(VLOOKUP("MENOR",P57:P73,1,FALSE),"CUMPLE")</f>
        <v>CUMPLE</v>
      </c>
    </row>
    <row r="75" spans="1:16" ht="15.75" thickBot="1" x14ac:dyDescent="0.3">
      <c r="A75" s="213" t="s">
        <v>1250</v>
      </c>
      <c r="B75" s="214" t="s">
        <v>491</v>
      </c>
      <c r="C75" s="225" t="s">
        <v>178</v>
      </c>
      <c r="D75" s="203" t="s">
        <v>1064</v>
      </c>
      <c r="E75" s="202" t="s">
        <v>366</v>
      </c>
      <c r="F75" s="172">
        <f>VLOOKUP(E75,ADMINISTRATIVAS!$B$13:$L$76,11,FALSE)</f>
        <v>100</v>
      </c>
      <c r="G75" s="180" t="s">
        <v>70</v>
      </c>
      <c r="H75" s="180" t="s">
        <v>70</v>
      </c>
      <c r="I75" s="174" t="s">
        <v>70</v>
      </c>
      <c r="J75" s="174" t="s">
        <v>70</v>
      </c>
      <c r="K75" s="176" t="s">
        <v>70</v>
      </c>
      <c r="L75" s="176" t="s">
        <v>70</v>
      </c>
      <c r="M75" s="200" t="s">
        <v>70</v>
      </c>
      <c r="N75" s="200" t="s">
        <v>70</v>
      </c>
      <c r="O75" s="204">
        <v>60</v>
      </c>
      <c r="P75" s="179" t="str">
        <f>IF($F75=O75,"CUMPLE",IF($F75&lt;O75,"MENOR","MAYOR"))</f>
        <v>MAYOR</v>
      </c>
    </row>
    <row r="76" spans="1:16" x14ac:dyDescent="0.25">
      <c r="A76" s="220" t="s">
        <v>1251</v>
      </c>
      <c r="B76" s="201"/>
      <c r="C76" s="224"/>
      <c r="D76" s="201"/>
      <c r="E76" s="201"/>
      <c r="F76" s="192">
        <f>SUM(F65:F75)</f>
        <v>1890</v>
      </c>
      <c r="G76" s="194"/>
      <c r="H76" s="194"/>
      <c r="I76" s="194"/>
      <c r="J76" s="194"/>
      <c r="K76" s="194"/>
      <c r="L76" s="194"/>
      <c r="M76" s="194"/>
      <c r="N76" s="194"/>
      <c r="O76" s="194">
        <f>SUM(O65:O75)</f>
        <v>1660</v>
      </c>
      <c r="P76" s="194" t="str">
        <f>IFERROR(VLOOKUP("MENOR",P75,1,FALSE),"CUMPLE")</f>
        <v>CUMPLE</v>
      </c>
    </row>
    <row r="77" spans="1:16" x14ac:dyDescent="0.25">
      <c r="F77" s="43"/>
      <c r="G77" s="43"/>
      <c r="I77" s="43"/>
      <c r="K77" s="43"/>
      <c r="M77" s="43"/>
      <c r="O77" s="43"/>
    </row>
  </sheetData>
  <autoFilter ref="A11:U76" xr:uid="{00000000-0001-0000-0700-000000000000}"/>
  <mergeCells count="10">
    <mergeCell ref="A15:A17"/>
    <mergeCell ref="A57:A61"/>
    <mergeCell ref="A1:B9"/>
    <mergeCell ref="C1:L4"/>
    <mergeCell ref="M1:P9"/>
    <mergeCell ref="C5:L9"/>
    <mergeCell ref="B15:B17"/>
    <mergeCell ref="C15:C17"/>
    <mergeCell ref="B57:B61"/>
    <mergeCell ref="C57:C61"/>
  </mergeCells>
  <dataValidations count="1">
    <dataValidation type="list" allowBlank="1" showInputMessage="1" showErrorMessage="1" sqref="F18 F23:F24" xr:uid="{00000000-0002-0000-0700-000000000000}">
      <formula1>$U$2:$U$7</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2B11F-B07E-419A-91F6-3D62152D75E7}">
  <sheetPr filterMode="1">
    <tabColor rgb="FFFFFF00"/>
  </sheetPr>
  <dimension ref="A1:U77"/>
  <sheetViews>
    <sheetView topLeftCell="K40" zoomScale="70" zoomScaleNormal="70" workbookViewId="0">
      <selection activeCell="T50" sqref="T50"/>
    </sheetView>
  </sheetViews>
  <sheetFormatPr baseColWidth="10" defaultRowHeight="15" x14ac:dyDescent="0.25"/>
  <cols>
    <col min="1" max="1" width="17.5703125" customWidth="1"/>
    <col min="2" max="2" width="19.5703125" customWidth="1"/>
    <col min="3" max="3" width="66" style="120" customWidth="1"/>
    <col min="4" max="4" width="18.5703125" customWidth="1"/>
    <col min="5" max="5" width="18.7109375" customWidth="1"/>
    <col min="6" max="6" width="21.28515625" customWidth="1"/>
    <col min="7" max="7" width="19.42578125" customWidth="1"/>
    <col min="8" max="8" width="18.5703125" customWidth="1"/>
    <col min="9" max="9" width="16.28515625" customWidth="1"/>
    <col min="10" max="10" width="22.28515625" customWidth="1"/>
    <col min="11" max="12" width="28.140625" customWidth="1"/>
    <col min="13" max="13" width="27.5703125" customWidth="1"/>
    <col min="14" max="14" width="28.7109375" customWidth="1"/>
    <col min="15" max="15" width="15.42578125" customWidth="1"/>
    <col min="16" max="16" width="15.5703125" customWidth="1"/>
    <col min="18" max="18" width="35.85546875" customWidth="1"/>
    <col min="19" max="19" width="30" customWidth="1"/>
  </cols>
  <sheetData>
    <row r="1" spans="1:21" ht="15" customHeight="1" x14ac:dyDescent="0.25">
      <c r="A1" s="382" t="s">
        <v>1</v>
      </c>
      <c r="B1" s="393"/>
      <c r="C1" s="506" t="s">
        <v>243</v>
      </c>
      <c r="D1" s="507"/>
      <c r="E1" s="507"/>
      <c r="F1" s="507"/>
      <c r="G1" s="507"/>
      <c r="H1" s="507"/>
      <c r="I1" s="507"/>
      <c r="J1" s="507"/>
      <c r="K1" s="507"/>
      <c r="L1" s="508"/>
      <c r="M1" s="382" t="s">
        <v>1</v>
      </c>
      <c r="N1" s="512"/>
      <c r="O1" s="512"/>
      <c r="P1" s="393"/>
    </row>
    <row r="2" spans="1:21" x14ac:dyDescent="0.25">
      <c r="A2" s="384"/>
      <c r="B2" s="394"/>
      <c r="C2" s="509"/>
      <c r="D2" s="510"/>
      <c r="E2" s="510"/>
      <c r="F2" s="510"/>
      <c r="G2" s="510"/>
      <c r="H2" s="510"/>
      <c r="I2" s="510"/>
      <c r="J2" s="510"/>
      <c r="K2" s="510"/>
      <c r="L2" s="511"/>
      <c r="M2" s="384"/>
      <c r="N2" s="386"/>
      <c r="O2" s="386"/>
      <c r="P2" s="394"/>
      <c r="U2">
        <v>0</v>
      </c>
    </row>
    <row r="3" spans="1:21" x14ac:dyDescent="0.25">
      <c r="A3" s="384"/>
      <c r="B3" s="394"/>
      <c r="C3" s="509"/>
      <c r="D3" s="510"/>
      <c r="E3" s="510"/>
      <c r="F3" s="510"/>
      <c r="G3" s="510"/>
      <c r="H3" s="510"/>
      <c r="I3" s="510"/>
      <c r="J3" s="510"/>
      <c r="K3" s="510"/>
      <c r="L3" s="511"/>
      <c r="M3" s="384"/>
      <c r="N3" s="386"/>
      <c r="O3" s="386"/>
      <c r="P3" s="394"/>
      <c r="U3">
        <v>20</v>
      </c>
    </row>
    <row r="4" spans="1:21" x14ac:dyDescent="0.25">
      <c r="A4" s="384"/>
      <c r="B4" s="394"/>
      <c r="C4" s="509"/>
      <c r="D4" s="510"/>
      <c r="E4" s="510"/>
      <c r="F4" s="510"/>
      <c r="G4" s="510"/>
      <c r="H4" s="510"/>
      <c r="I4" s="510"/>
      <c r="J4" s="510"/>
      <c r="K4" s="510"/>
      <c r="L4" s="511"/>
      <c r="M4" s="384"/>
      <c r="N4" s="386"/>
      <c r="O4" s="386"/>
      <c r="P4" s="394"/>
      <c r="U4">
        <v>40</v>
      </c>
    </row>
    <row r="5" spans="1:21" ht="15" customHeight="1" x14ac:dyDescent="0.25">
      <c r="A5" s="384"/>
      <c r="B5" s="394"/>
      <c r="C5" s="480" t="str">
        <f>PORTADA!D10</f>
        <v>FUNDACIÓN GILERTO ALZATE AVENDAÑO</v>
      </c>
      <c r="D5" s="481"/>
      <c r="E5" s="481"/>
      <c r="F5" s="481"/>
      <c r="G5" s="481"/>
      <c r="H5" s="481"/>
      <c r="I5" s="481"/>
      <c r="J5" s="481"/>
      <c r="K5" s="481"/>
      <c r="L5" s="482"/>
      <c r="M5" s="384"/>
      <c r="N5" s="386"/>
      <c r="O5" s="386"/>
      <c r="P5" s="394"/>
      <c r="U5">
        <v>60</v>
      </c>
    </row>
    <row r="6" spans="1:21" ht="15" customHeight="1" x14ac:dyDescent="0.25">
      <c r="A6" s="384"/>
      <c r="B6" s="394"/>
      <c r="C6" s="480"/>
      <c r="D6" s="481"/>
      <c r="E6" s="481"/>
      <c r="F6" s="481"/>
      <c r="G6" s="481"/>
      <c r="H6" s="481"/>
      <c r="I6" s="481"/>
      <c r="J6" s="481"/>
      <c r="K6" s="481"/>
      <c r="L6" s="482"/>
      <c r="M6" s="384"/>
      <c r="N6" s="386"/>
      <c r="O6" s="386"/>
      <c r="P6" s="394"/>
      <c r="U6">
        <v>80</v>
      </c>
    </row>
    <row r="7" spans="1:21" ht="15" customHeight="1" x14ac:dyDescent="0.25">
      <c r="A7" s="384"/>
      <c r="B7" s="394"/>
      <c r="C7" s="480"/>
      <c r="D7" s="481"/>
      <c r="E7" s="481"/>
      <c r="F7" s="481"/>
      <c r="G7" s="481"/>
      <c r="H7" s="481"/>
      <c r="I7" s="481"/>
      <c r="J7" s="481"/>
      <c r="K7" s="481"/>
      <c r="L7" s="482"/>
      <c r="M7" s="384"/>
      <c r="N7" s="386"/>
      <c r="O7" s="386"/>
      <c r="P7" s="394"/>
      <c r="U7">
        <v>100</v>
      </c>
    </row>
    <row r="8" spans="1:21" ht="15" customHeight="1" x14ac:dyDescent="0.25">
      <c r="A8" s="384"/>
      <c r="B8" s="394"/>
      <c r="C8" s="480"/>
      <c r="D8" s="481"/>
      <c r="E8" s="481"/>
      <c r="F8" s="481"/>
      <c r="G8" s="481"/>
      <c r="H8" s="481"/>
      <c r="I8" s="481"/>
      <c r="J8" s="481"/>
      <c r="K8" s="481"/>
      <c r="L8" s="482"/>
      <c r="M8" s="384"/>
      <c r="N8" s="386"/>
      <c r="O8" s="386"/>
      <c r="P8" s="394"/>
    </row>
    <row r="9" spans="1:21" ht="15.75" customHeight="1" thickBot="1" x14ac:dyDescent="0.3">
      <c r="A9" s="387"/>
      <c r="B9" s="395"/>
      <c r="C9" s="483"/>
      <c r="D9" s="484"/>
      <c r="E9" s="484"/>
      <c r="F9" s="484"/>
      <c r="G9" s="484"/>
      <c r="H9" s="484"/>
      <c r="I9" s="484"/>
      <c r="J9" s="484"/>
      <c r="K9" s="484"/>
      <c r="L9" s="485"/>
      <c r="M9" s="387"/>
      <c r="N9" s="388"/>
      <c r="O9" s="388"/>
      <c r="P9" s="395"/>
    </row>
    <row r="10" spans="1:21" ht="15.75" thickBot="1" x14ac:dyDescent="0.3"/>
    <row r="11" spans="1:21" ht="63.75" customHeight="1" x14ac:dyDescent="0.25">
      <c r="A11" s="216" t="s">
        <v>1194</v>
      </c>
      <c r="B11" s="162" t="s">
        <v>245</v>
      </c>
      <c r="C11" s="162" t="s">
        <v>1049</v>
      </c>
      <c r="D11" s="162" t="s">
        <v>1050</v>
      </c>
      <c r="E11" s="162" t="s">
        <v>1051</v>
      </c>
      <c r="F11" s="163" t="s">
        <v>1052</v>
      </c>
      <c r="G11" s="164" t="s">
        <v>1053</v>
      </c>
      <c r="H11" s="164" t="s">
        <v>1054</v>
      </c>
      <c r="I11" s="165" t="s">
        <v>1055</v>
      </c>
      <c r="J11" s="165" t="s">
        <v>1056</v>
      </c>
      <c r="K11" s="166" t="s">
        <v>1057</v>
      </c>
      <c r="L11" s="166" t="s">
        <v>1058</v>
      </c>
      <c r="M11" s="167" t="s">
        <v>1059</v>
      </c>
      <c r="N11" s="167" t="s">
        <v>1060</v>
      </c>
      <c r="O11" s="168" t="s">
        <v>1061</v>
      </c>
      <c r="P11" s="169" t="s">
        <v>1062</v>
      </c>
      <c r="R11" s="242" t="s">
        <v>1257</v>
      </c>
      <c r="S11" s="242" t="s">
        <v>1258</v>
      </c>
    </row>
    <row r="12" spans="1:21" ht="105" x14ac:dyDescent="0.25">
      <c r="A12" s="211" t="s">
        <v>1195</v>
      </c>
      <c r="B12" s="19" t="s">
        <v>491</v>
      </c>
      <c r="C12" s="215" t="s">
        <v>1063</v>
      </c>
      <c r="D12" s="171" t="s">
        <v>1064</v>
      </c>
      <c r="E12" s="171" t="s">
        <v>376</v>
      </c>
      <c r="F12" s="172">
        <f>+ADMINISTRATIVAS!N41</f>
        <v>60</v>
      </c>
      <c r="G12" s="173">
        <v>40</v>
      </c>
      <c r="H12" s="173" t="str">
        <f>IF($F$12=G12,"CUMPLE",IF($F$12&lt;G12,"MENOR","MAYOR"))</f>
        <v>MAYOR</v>
      </c>
      <c r="I12" s="174">
        <v>60</v>
      </c>
      <c r="J12" s="174" t="str">
        <f>IF($F12=I12,"CUMPLE",IF($F12&lt;I12,"MENOR","MAYOR"))</f>
        <v>CUMPLE</v>
      </c>
      <c r="K12" s="175">
        <v>60</v>
      </c>
      <c r="L12" s="176" t="str">
        <f t="shared" ref="L12:L21" si="0">IF($F12=K12,"CUMPLE",IF($F12&lt;K12,"MENOR","MAYOR"))</f>
        <v>CUMPLE</v>
      </c>
      <c r="M12" s="177">
        <v>80</v>
      </c>
      <c r="N12" s="177" t="str">
        <f>IF($F12=M12,"CUMPLE",IF($F12&lt;M12,"MENOR","MAYOR"))</f>
        <v>MENOR</v>
      </c>
      <c r="O12" s="178">
        <v>100</v>
      </c>
      <c r="P12" s="179" t="str">
        <f t="shared" ref="P12:P21" si="1">IF($F12=O12,"CUMPLE",IF($F12&lt;O12,"MENOR","MAYOR"))</f>
        <v>MENOR</v>
      </c>
      <c r="R12" s="179" t="s">
        <v>1259</v>
      </c>
      <c r="S12" s="138" t="b">
        <f>IF(P22="CUMPLE",IF(P34="CUMPLE",IF(P56="CUMPLE",IF(P74="CUMPLE",IF(P76="CUMPLE", TRUE,FALSE)))))</f>
        <v>0</v>
      </c>
    </row>
    <row r="13" spans="1:21" ht="30" hidden="1" x14ac:dyDescent="0.25">
      <c r="A13" s="211" t="s">
        <v>1196</v>
      </c>
      <c r="B13" s="19" t="s">
        <v>491</v>
      </c>
      <c r="C13" s="221" t="s">
        <v>1065</v>
      </c>
      <c r="D13" s="171" t="s">
        <v>1064</v>
      </c>
      <c r="E13" s="171" t="s">
        <v>404</v>
      </c>
      <c r="F13" s="172">
        <f>+ADMINISTRATIVAS!N46</f>
        <v>100</v>
      </c>
      <c r="G13" s="180">
        <v>20</v>
      </c>
      <c r="H13" s="173" t="str">
        <f>IF(F13=G13,"CUMPLE",IF(F13&lt;G13,"MENOR","MAYOR"))</f>
        <v>MAYOR</v>
      </c>
      <c r="I13" s="174">
        <v>40</v>
      </c>
      <c r="J13" s="174" t="str">
        <f>IF($F13=I13,"CUMPLE",IF($F13&lt;I13,"MENOR","MAYOR"))</f>
        <v>MAYOR</v>
      </c>
      <c r="K13" s="181">
        <v>60</v>
      </c>
      <c r="L13" s="176" t="str">
        <f t="shared" si="0"/>
        <v>MAYOR</v>
      </c>
      <c r="M13" s="177">
        <v>80</v>
      </c>
      <c r="N13" s="177" t="str">
        <f t="shared" ref="N13:N21" si="2">IF($F13=M13,"CUMPLE",IF($F13&lt;M13,"MENOR","MAYOR"))</f>
        <v>MAYOR</v>
      </c>
      <c r="O13" s="178">
        <v>100</v>
      </c>
      <c r="P13" s="179" t="str">
        <f t="shared" si="1"/>
        <v>CUMPLE</v>
      </c>
      <c r="R13" s="243" t="s">
        <v>1260</v>
      </c>
      <c r="S13" s="138" t="b">
        <f>IF(N22="CUMPLE",IF(N34="CUMPLE",IF(N56="CUMPLE",IF(N74="CUMPLE", TRUE,FALSE))))</f>
        <v>0</v>
      </c>
    </row>
    <row r="14" spans="1:21" ht="180" hidden="1" x14ac:dyDescent="0.25">
      <c r="A14" s="211" t="s">
        <v>1197</v>
      </c>
      <c r="B14" s="19" t="s">
        <v>491</v>
      </c>
      <c r="C14" s="215" t="s">
        <v>1066</v>
      </c>
      <c r="D14" s="171" t="s">
        <v>1064</v>
      </c>
      <c r="E14" s="171" t="s">
        <v>351</v>
      </c>
      <c r="F14" s="172">
        <f>+ADMINISTRATIVAS!N34</f>
        <v>100</v>
      </c>
      <c r="G14" s="180">
        <v>20</v>
      </c>
      <c r="H14" s="173" t="str">
        <f>IF(F14=G14,"CUMPLE",IF(F14&lt;G14,"MENOR","MAYOR"))</f>
        <v>MAYOR</v>
      </c>
      <c r="I14" s="174">
        <v>40</v>
      </c>
      <c r="J14" s="174" t="str">
        <f>IF($F14=I14,"CUMPLE",IF($F14&lt;I14,"MENOR","MAYOR"))</f>
        <v>MAYOR</v>
      </c>
      <c r="K14" s="181">
        <v>60</v>
      </c>
      <c r="L14" s="176" t="str">
        <f t="shared" si="0"/>
        <v>MAYOR</v>
      </c>
      <c r="M14" s="177">
        <v>80</v>
      </c>
      <c r="N14" s="177" t="str">
        <f t="shared" si="2"/>
        <v>MAYOR</v>
      </c>
      <c r="O14" s="178">
        <v>100</v>
      </c>
      <c r="P14" s="179" t="str">
        <f t="shared" si="1"/>
        <v>CUMPLE</v>
      </c>
      <c r="R14" s="176" t="s">
        <v>1261</v>
      </c>
      <c r="S14" s="138" t="b">
        <f>IF(L22="CUMPLE",IF(L34="CUMPLE",IF(L56="CUMPLE",TRUE,FALSE)))</f>
        <v>0</v>
      </c>
    </row>
    <row r="15" spans="1:21" ht="15" customHeight="1" x14ac:dyDescent="0.25">
      <c r="A15" s="505" t="s">
        <v>1198</v>
      </c>
      <c r="B15" s="322" t="s">
        <v>491</v>
      </c>
      <c r="C15" s="513" t="s">
        <v>1067</v>
      </c>
      <c r="D15" s="170" t="s">
        <v>1068</v>
      </c>
      <c r="E15" s="170" t="s">
        <v>988</v>
      </c>
      <c r="F15" s="172">
        <f>+PHVA!M17</f>
        <v>80</v>
      </c>
      <c r="G15" s="180">
        <v>20</v>
      </c>
      <c r="H15" s="173" t="str">
        <f t="shared" ref="H15:H20" si="3">IF(F15=G15,"CUMPLE",IF(F15&lt;G15,"MENOR","MAYOR"))</f>
        <v>MAYOR</v>
      </c>
      <c r="I15" s="174">
        <v>40</v>
      </c>
      <c r="J15" s="174" t="str">
        <f t="shared" ref="J15:J33" si="4">IF($F15=I15,"CUMPLE",IF($F15&lt;I15,"MENOR","MAYOR"))</f>
        <v>MAYOR</v>
      </c>
      <c r="K15" s="181">
        <v>60</v>
      </c>
      <c r="L15" s="176" t="str">
        <f t="shared" si="0"/>
        <v>MAYOR</v>
      </c>
      <c r="M15" s="177">
        <v>80</v>
      </c>
      <c r="N15" s="177" t="str">
        <f t="shared" si="2"/>
        <v>CUMPLE</v>
      </c>
      <c r="O15" s="178">
        <v>100</v>
      </c>
      <c r="P15" s="179" t="str">
        <f t="shared" si="1"/>
        <v>MENOR</v>
      </c>
      <c r="R15" s="174" t="s">
        <v>1262</v>
      </c>
      <c r="S15" s="138" t="b">
        <f>IF(J22="CUMPLE",IF(J34="CUMPLE",TRUE,FALSE))</f>
        <v>0</v>
      </c>
    </row>
    <row r="16" spans="1:21" ht="69.75" customHeight="1" x14ac:dyDescent="0.25">
      <c r="A16" s="505"/>
      <c r="B16" s="322"/>
      <c r="C16" s="513"/>
      <c r="D16" s="171" t="s">
        <v>1064</v>
      </c>
      <c r="E16" s="170" t="s">
        <v>259</v>
      </c>
      <c r="F16" s="172">
        <f>+ADMINISTRATIVAS!N14</f>
        <v>80</v>
      </c>
      <c r="G16" s="180">
        <v>20</v>
      </c>
      <c r="H16" s="173" t="str">
        <f>IF(F16=G16,"CUMPLE",IF(F16&lt;G16,"MENOR","MAYOR"))</f>
        <v>MAYOR</v>
      </c>
      <c r="I16" s="174">
        <v>40</v>
      </c>
      <c r="J16" s="174" t="str">
        <f>IF($F16=I16,"CUMPLE",IF($F16&lt;I16,"MENOR","MAYOR"))</f>
        <v>MAYOR</v>
      </c>
      <c r="K16" s="181">
        <v>60</v>
      </c>
      <c r="L16" s="176" t="str">
        <f t="shared" si="0"/>
        <v>MAYOR</v>
      </c>
      <c r="M16" s="177">
        <v>80</v>
      </c>
      <c r="N16" s="177" t="str">
        <f t="shared" si="2"/>
        <v>CUMPLE</v>
      </c>
      <c r="O16" s="178">
        <v>100</v>
      </c>
      <c r="P16" s="179" t="str">
        <f t="shared" si="1"/>
        <v>MENOR</v>
      </c>
      <c r="R16" s="244" t="s">
        <v>1263</v>
      </c>
      <c r="S16" s="138" t="b">
        <f>IF(H22="CUMPLE",TRUE,FALSE)</f>
        <v>1</v>
      </c>
    </row>
    <row r="17" spans="1:19" ht="15.75" thickBot="1" x14ac:dyDescent="0.3">
      <c r="A17" s="505"/>
      <c r="B17" s="322"/>
      <c r="C17" s="513"/>
      <c r="D17" s="170" t="s">
        <v>1068</v>
      </c>
      <c r="E17" s="170" t="s">
        <v>997</v>
      </c>
      <c r="F17" s="172">
        <f>+PHVA!M21</f>
        <v>80</v>
      </c>
      <c r="G17" s="180">
        <v>20</v>
      </c>
      <c r="H17" s="173" t="str">
        <f t="shared" si="3"/>
        <v>MAYOR</v>
      </c>
      <c r="I17" s="174">
        <v>40</v>
      </c>
      <c r="J17" s="174" t="str">
        <f t="shared" si="4"/>
        <v>MAYOR</v>
      </c>
      <c r="K17" s="181">
        <v>60</v>
      </c>
      <c r="L17" s="176" t="str">
        <f t="shared" si="0"/>
        <v>MAYOR</v>
      </c>
      <c r="M17" s="177">
        <v>80</v>
      </c>
      <c r="N17" s="177" t="str">
        <f t="shared" si="2"/>
        <v>CUMPLE</v>
      </c>
      <c r="O17" s="178">
        <v>100</v>
      </c>
      <c r="P17" s="179" t="str">
        <f t="shared" si="1"/>
        <v>MENOR</v>
      </c>
    </row>
    <row r="18" spans="1:19" ht="409.5" customHeight="1" thickTop="1" thickBot="1" x14ac:dyDescent="0.3">
      <c r="A18" s="217" t="s">
        <v>1071</v>
      </c>
      <c r="B18" s="218" t="s">
        <v>186</v>
      </c>
      <c r="C18" s="222" t="s">
        <v>1069</v>
      </c>
      <c r="D18" s="182" t="s">
        <v>1070</v>
      </c>
      <c r="E18" s="182" t="s">
        <v>1071</v>
      </c>
      <c r="F18" s="281">
        <v>40</v>
      </c>
      <c r="G18" s="184">
        <v>20</v>
      </c>
      <c r="H18" s="185" t="str">
        <f t="shared" si="3"/>
        <v>MAYOR</v>
      </c>
      <c r="I18" s="186">
        <v>40</v>
      </c>
      <c r="J18" s="186" t="str">
        <f t="shared" si="4"/>
        <v>CUMPLE</v>
      </c>
      <c r="K18" s="187">
        <v>60</v>
      </c>
      <c r="L18" s="187" t="str">
        <f t="shared" si="0"/>
        <v>MENOR</v>
      </c>
      <c r="M18" s="188">
        <v>80</v>
      </c>
      <c r="N18" s="188" t="str">
        <f t="shared" si="2"/>
        <v>MENOR</v>
      </c>
      <c r="O18" s="189">
        <v>100</v>
      </c>
      <c r="P18" s="189" t="str">
        <f t="shared" si="1"/>
        <v>MENOR</v>
      </c>
      <c r="R18" s="245" t="s">
        <v>1264</v>
      </c>
      <c r="S18" s="245" t="str">
        <f>IF($S$12=TRUE,"OPTIMIZADO",IF($S$13=TRUE,"GESTIONADO CUANTITATIVAMENTE",IF($S$14=TRUE,"DEFINIDO",IF($S$15=TRUE,"GESTIONADO",IF($S$16=TRUE,"INICIAL","NO ALCANZA NIVEL INICIAL")))))</f>
        <v>INICIAL</v>
      </c>
    </row>
    <row r="19" spans="1:19" ht="105.75" thickTop="1" x14ac:dyDescent="0.25">
      <c r="A19" s="211" t="s">
        <v>1199</v>
      </c>
      <c r="B19" s="19" t="s">
        <v>491</v>
      </c>
      <c r="C19" s="215" t="s">
        <v>1072</v>
      </c>
      <c r="D19" s="171" t="s">
        <v>1064</v>
      </c>
      <c r="E19" s="170" t="s">
        <v>259</v>
      </c>
      <c r="F19" s="172">
        <f>+ADMINISTRATIVAS!N14</f>
        <v>80</v>
      </c>
      <c r="G19" s="180">
        <v>20</v>
      </c>
      <c r="H19" s="173" t="str">
        <f>IF(F19=G19,"CUMPLE",IF(F19&lt;G19,"MENOR","MAYOR"))</f>
        <v>MAYOR</v>
      </c>
      <c r="I19" s="174">
        <v>40</v>
      </c>
      <c r="J19" s="174" t="str">
        <f>IF($F19=I19,"CUMPLE",IF($F19&lt;I19,"MENOR","MAYOR"))</f>
        <v>MAYOR</v>
      </c>
      <c r="K19" s="181">
        <v>60</v>
      </c>
      <c r="L19" s="176" t="str">
        <f t="shared" si="0"/>
        <v>MAYOR</v>
      </c>
      <c r="M19" s="177">
        <v>80</v>
      </c>
      <c r="N19" s="177" t="str">
        <f t="shared" si="2"/>
        <v>CUMPLE</v>
      </c>
      <c r="O19" s="178">
        <v>100</v>
      </c>
      <c r="P19" s="179" t="str">
        <f t="shared" si="1"/>
        <v>MENOR</v>
      </c>
    </row>
    <row r="20" spans="1:19" ht="270" customHeight="1" x14ac:dyDescent="0.25">
      <c r="A20" s="211" t="s">
        <v>1200</v>
      </c>
      <c r="B20" s="19" t="s">
        <v>491</v>
      </c>
      <c r="C20" s="215" t="s">
        <v>1073</v>
      </c>
      <c r="D20" s="170" t="s">
        <v>1068</v>
      </c>
      <c r="E20" s="170" t="s">
        <v>988</v>
      </c>
      <c r="F20" s="172">
        <f>+PHVA!M17</f>
        <v>80</v>
      </c>
      <c r="G20" s="180">
        <v>60</v>
      </c>
      <c r="H20" s="173" t="str">
        <f t="shared" si="3"/>
        <v>MAYOR</v>
      </c>
      <c r="I20" s="174">
        <v>60</v>
      </c>
      <c r="J20" s="174" t="str">
        <f t="shared" si="4"/>
        <v>MAYOR</v>
      </c>
      <c r="K20" s="181">
        <v>60</v>
      </c>
      <c r="L20" s="176" t="str">
        <f t="shared" si="0"/>
        <v>MAYOR</v>
      </c>
      <c r="M20" s="177">
        <v>80</v>
      </c>
      <c r="N20" s="177" t="str">
        <f t="shared" si="2"/>
        <v>CUMPLE</v>
      </c>
      <c r="O20" s="178">
        <v>100</v>
      </c>
      <c r="P20" s="179" t="str">
        <f t="shared" si="1"/>
        <v>MENOR</v>
      </c>
    </row>
    <row r="21" spans="1:19" ht="240" hidden="1" customHeight="1" x14ac:dyDescent="0.25">
      <c r="A21" s="211" t="s">
        <v>1201</v>
      </c>
      <c r="B21" s="19" t="s">
        <v>491</v>
      </c>
      <c r="C21" s="215" t="s">
        <v>1074</v>
      </c>
      <c r="D21" s="170" t="s">
        <v>1075</v>
      </c>
      <c r="E21" s="190" t="s">
        <v>959</v>
      </c>
      <c r="F21" s="172">
        <f>+TECNICAS!M114</f>
        <v>80</v>
      </c>
      <c r="G21" s="180">
        <v>20</v>
      </c>
      <c r="H21" s="173" t="str">
        <f>IF(F21=G21,"CUMPLE",IF(F21&lt;G21,"MENOR","MAYOR"))</f>
        <v>MAYOR</v>
      </c>
      <c r="I21" s="174">
        <v>40</v>
      </c>
      <c r="J21" s="174" t="str">
        <f>IF($F21=I21,"CUMPLE",IF($F21&lt;I21,"MENOR","MAYOR"))</f>
        <v>MAYOR</v>
      </c>
      <c r="K21" s="181">
        <v>60</v>
      </c>
      <c r="L21" s="176" t="str">
        <f t="shared" si="0"/>
        <v>MAYOR</v>
      </c>
      <c r="M21" s="177">
        <v>60</v>
      </c>
      <c r="N21" s="177" t="str">
        <f t="shared" si="2"/>
        <v>MAYOR</v>
      </c>
      <c r="O21" s="178">
        <v>80</v>
      </c>
      <c r="P21" s="179" t="str">
        <f t="shared" si="1"/>
        <v>CUMPLE</v>
      </c>
    </row>
    <row r="22" spans="1:19" x14ac:dyDescent="0.25">
      <c r="A22" s="219" t="s">
        <v>1202</v>
      </c>
      <c r="B22" s="194"/>
      <c r="C22" s="223"/>
      <c r="D22" s="191"/>
      <c r="E22" s="191"/>
      <c r="F22" s="192">
        <f>SUM(F12:F21)</f>
        <v>780</v>
      </c>
      <c r="G22" s="193">
        <f>SUM(G12:G21)</f>
        <v>260</v>
      </c>
      <c r="H22" s="194" t="str">
        <f>IFERROR(VLOOKUP("MENOR",H12:H21,1,FALSE),"CUMPLE")</f>
        <v>CUMPLE</v>
      </c>
      <c r="I22" s="193">
        <f>SUM(I12:I21)</f>
        <v>440</v>
      </c>
      <c r="J22" s="194" t="str">
        <f>IFERROR(VLOOKUP("MENOR",J12:J21,1,FALSE),"CUMPLE")</f>
        <v>CUMPLE</v>
      </c>
      <c r="K22" s="193">
        <f>SUM(K12:K21)</f>
        <v>600</v>
      </c>
      <c r="L22" s="194" t="str">
        <f>IFERROR(VLOOKUP("MENOR",L12:L21,1,FALSE),"CUMPLE")</f>
        <v>MENOR</v>
      </c>
      <c r="M22" s="193">
        <f>SUM(M12:M21)</f>
        <v>780</v>
      </c>
      <c r="N22" s="194" t="str">
        <f>IFERROR(VLOOKUP("MENOR",N12:N21,1,FALSE),"CUMPLE")</f>
        <v>MENOR</v>
      </c>
      <c r="O22" s="193">
        <f>SUM(O12:O21)</f>
        <v>980</v>
      </c>
      <c r="P22" s="194" t="str">
        <f>IFERROR(VLOOKUP("MENOR",P12:P21,1,FALSE),"CUMPLE")</f>
        <v>MENOR</v>
      </c>
    </row>
    <row r="23" spans="1:19" ht="255" customHeight="1" x14ac:dyDescent="0.25">
      <c r="A23" s="217" t="s">
        <v>1076</v>
      </c>
      <c r="B23" s="218" t="s">
        <v>186</v>
      </c>
      <c r="C23" s="222" t="s">
        <v>229</v>
      </c>
      <c r="D23" s="182" t="s">
        <v>1070</v>
      </c>
      <c r="E23" s="182" t="s">
        <v>1076</v>
      </c>
      <c r="F23" s="183">
        <v>40</v>
      </c>
      <c r="G23" s="184" t="s">
        <v>70</v>
      </c>
      <c r="H23" s="184" t="s">
        <v>70</v>
      </c>
      <c r="I23" s="186">
        <v>40</v>
      </c>
      <c r="J23" s="174" t="str">
        <f t="shared" si="4"/>
        <v>CUMPLE</v>
      </c>
      <c r="K23" s="195">
        <v>60</v>
      </c>
      <c r="L23" s="195" t="str">
        <f>IF($F23=K23,"CUMPLE",IF($F23&lt;K23,"MENOR","MAYOR"))</f>
        <v>MENOR</v>
      </c>
      <c r="M23" s="188">
        <v>80</v>
      </c>
      <c r="N23" s="188" t="str">
        <f>IF($F23=M23,"CUMPLE",IF($F23&lt;M23,"MENOR","MAYOR"))</f>
        <v>MENOR</v>
      </c>
      <c r="O23" s="196">
        <v>100</v>
      </c>
      <c r="P23" s="189" t="str">
        <f>IF($F23=O23,"CUMPLE",IF($F23&lt;O23,"MENOR","MAYOR"))</f>
        <v>MENOR</v>
      </c>
    </row>
    <row r="24" spans="1:19" ht="225" hidden="1" customHeight="1" x14ac:dyDescent="0.25">
      <c r="A24" s="217" t="s">
        <v>1203</v>
      </c>
      <c r="B24" s="218" t="s">
        <v>491</v>
      </c>
      <c r="C24" s="222" t="s">
        <v>1077</v>
      </c>
      <c r="D24" s="182" t="s">
        <v>1070</v>
      </c>
      <c r="E24" s="182" t="s">
        <v>1076</v>
      </c>
      <c r="F24" s="183">
        <v>100</v>
      </c>
      <c r="G24" s="184" t="s">
        <v>70</v>
      </c>
      <c r="H24" s="184" t="s">
        <v>70</v>
      </c>
      <c r="I24" s="186">
        <v>60</v>
      </c>
      <c r="J24" s="174" t="str">
        <f t="shared" si="4"/>
        <v>MAYOR</v>
      </c>
      <c r="K24" s="195">
        <v>60</v>
      </c>
      <c r="L24" s="195" t="str">
        <f>IF($F24=K24,"CUMPLE",IF($F24&lt;K24,"MENOR","MAYOR"))</f>
        <v>MAYOR</v>
      </c>
      <c r="M24" s="188">
        <v>80</v>
      </c>
      <c r="N24" s="188" t="str">
        <f>IF($F24=M24,"CUMPLE",IF($F24&lt;M24,"MENOR","MAYOR"))</f>
        <v>MAYOR</v>
      </c>
      <c r="O24" s="196">
        <v>100</v>
      </c>
      <c r="P24" s="189" t="str">
        <f>IF($F24=O24,"CUMPLE",IF($F24&lt;O24,"MENOR","MAYOR"))</f>
        <v>CUMPLE</v>
      </c>
    </row>
    <row r="25" spans="1:19" ht="180" customHeight="1" x14ac:dyDescent="0.25">
      <c r="A25" s="211" t="s">
        <v>1204</v>
      </c>
      <c r="B25" s="19" t="s">
        <v>491</v>
      </c>
      <c r="C25" s="215" t="s">
        <v>1078</v>
      </c>
      <c r="D25" s="170" t="s">
        <v>1068</v>
      </c>
      <c r="E25" s="171" t="s">
        <v>1000</v>
      </c>
      <c r="F25" s="172">
        <f>+PHVA!M23</f>
        <v>80</v>
      </c>
      <c r="G25" s="180" t="s">
        <v>70</v>
      </c>
      <c r="H25" s="180" t="s">
        <v>70</v>
      </c>
      <c r="I25" s="174">
        <v>40</v>
      </c>
      <c r="J25" s="174" t="str">
        <f t="shared" si="4"/>
        <v>MAYOR</v>
      </c>
      <c r="K25" s="176">
        <v>60</v>
      </c>
      <c r="L25" s="176" t="str">
        <f>IF($F25=K25,"CUMPLE",IF($F25&lt;K25,"MENOR","MAYOR"))</f>
        <v>MAYOR</v>
      </c>
      <c r="M25" s="177">
        <v>80</v>
      </c>
      <c r="N25" s="177" t="str">
        <f>IF($F25=M25,"CUMPLE",IF($F25&lt;M25,"MENOR","MAYOR"))</f>
        <v>CUMPLE</v>
      </c>
      <c r="O25" s="178">
        <v>100</v>
      </c>
      <c r="P25" s="179" t="str">
        <f>IF($F25=O25,"CUMPLE",IF($F25&lt;O25,"MENOR","MAYOR"))</f>
        <v>MENOR</v>
      </c>
    </row>
    <row r="26" spans="1:19" ht="105" x14ac:dyDescent="0.25">
      <c r="A26" s="211" t="s">
        <v>1205</v>
      </c>
      <c r="B26" s="19" t="s">
        <v>491</v>
      </c>
      <c r="C26" s="215" t="s">
        <v>1079</v>
      </c>
      <c r="D26" s="170" t="s">
        <v>1075</v>
      </c>
      <c r="E26" s="197" t="s">
        <v>948</v>
      </c>
      <c r="F26" s="280">
        <f>+TECNICAS!M112</f>
        <v>80</v>
      </c>
      <c r="G26" s="180" t="s">
        <v>70</v>
      </c>
      <c r="H26" s="180" t="s">
        <v>70</v>
      </c>
      <c r="I26" s="174">
        <v>40</v>
      </c>
      <c r="J26" s="174" t="str">
        <f t="shared" si="4"/>
        <v>MAYOR</v>
      </c>
      <c r="K26" s="176">
        <v>60</v>
      </c>
      <c r="L26" s="176" t="str">
        <f t="shared" ref="L26:L33" si="5">IF($F26=K26,"CUMPLE",IF($F26&lt;K26,"MENOR","MAYOR"))</f>
        <v>MAYOR</v>
      </c>
      <c r="M26" s="177">
        <v>80</v>
      </c>
      <c r="N26" s="177" t="str">
        <f t="shared" ref="N26:N33" si="6">IF($F26=M26,"CUMPLE",IF($F26&lt;M26,"MENOR","MAYOR"))</f>
        <v>CUMPLE</v>
      </c>
      <c r="O26" s="178">
        <v>100</v>
      </c>
      <c r="P26" s="179" t="str">
        <f t="shared" ref="P26:P33" si="7">IF($F26=O26,"CUMPLE",IF($F26&lt;O26,"MENOR","MAYOR"))</f>
        <v>MENOR</v>
      </c>
    </row>
    <row r="27" spans="1:19" ht="135" x14ac:dyDescent="0.25">
      <c r="A27" s="211" t="s">
        <v>1206</v>
      </c>
      <c r="B27" s="19" t="s">
        <v>491</v>
      </c>
      <c r="C27" s="215" t="s">
        <v>1080</v>
      </c>
      <c r="D27" s="171" t="s">
        <v>1064</v>
      </c>
      <c r="E27" s="171" t="s">
        <v>371</v>
      </c>
      <c r="F27" s="172">
        <f>+ADMINISTRATIVAS!N40</f>
        <v>90</v>
      </c>
      <c r="G27" s="180" t="s">
        <v>70</v>
      </c>
      <c r="H27" s="180" t="s">
        <v>70</v>
      </c>
      <c r="I27" s="174">
        <v>40</v>
      </c>
      <c r="J27" s="174" t="str">
        <f t="shared" si="4"/>
        <v>MAYOR</v>
      </c>
      <c r="K27" s="176">
        <v>60</v>
      </c>
      <c r="L27" s="176" t="str">
        <f t="shared" si="5"/>
        <v>MAYOR</v>
      </c>
      <c r="M27" s="177">
        <v>80</v>
      </c>
      <c r="N27" s="177" t="str">
        <f t="shared" si="6"/>
        <v>MAYOR</v>
      </c>
      <c r="O27" s="178">
        <v>100</v>
      </c>
      <c r="P27" s="179" t="str">
        <f t="shared" si="7"/>
        <v>MENOR</v>
      </c>
    </row>
    <row r="28" spans="1:19" ht="135" x14ac:dyDescent="0.25">
      <c r="A28" s="211" t="s">
        <v>1207</v>
      </c>
      <c r="B28" s="19" t="s">
        <v>491</v>
      </c>
      <c r="C28" s="215" t="s">
        <v>1081</v>
      </c>
      <c r="D28" s="171" t="s">
        <v>1064</v>
      </c>
      <c r="E28" s="171" t="s">
        <v>443</v>
      </c>
      <c r="F28" s="172">
        <f>+ADMINISTRATIVAS!N56</f>
        <v>20</v>
      </c>
      <c r="G28" s="180" t="s">
        <v>70</v>
      </c>
      <c r="H28" s="180" t="s">
        <v>70</v>
      </c>
      <c r="I28" s="174">
        <v>40</v>
      </c>
      <c r="J28" s="174" t="str">
        <f t="shared" si="4"/>
        <v>MENOR</v>
      </c>
      <c r="K28" s="176">
        <v>60</v>
      </c>
      <c r="L28" s="176" t="str">
        <f t="shared" si="5"/>
        <v>MENOR</v>
      </c>
      <c r="M28" s="177">
        <v>80</v>
      </c>
      <c r="N28" s="177" t="str">
        <f t="shared" si="6"/>
        <v>MENOR</v>
      </c>
      <c r="O28" s="178">
        <v>100</v>
      </c>
      <c r="P28" s="179" t="str">
        <f t="shared" si="7"/>
        <v>MENOR</v>
      </c>
    </row>
    <row r="29" spans="1:19" ht="210" customHeight="1" x14ac:dyDescent="0.25">
      <c r="A29" s="211" t="s">
        <v>1208</v>
      </c>
      <c r="B29" s="19" t="s">
        <v>491</v>
      </c>
      <c r="C29" s="215" t="s">
        <v>1082</v>
      </c>
      <c r="D29" s="171" t="s">
        <v>1064</v>
      </c>
      <c r="E29" s="171" t="s">
        <v>275</v>
      </c>
      <c r="F29" s="172">
        <f>+ADMINISTRATIVAS!N18</f>
        <v>80</v>
      </c>
      <c r="G29" s="180" t="s">
        <v>70</v>
      </c>
      <c r="H29" s="180" t="s">
        <v>70</v>
      </c>
      <c r="I29" s="174">
        <v>40</v>
      </c>
      <c r="J29" s="174" t="str">
        <f t="shared" si="4"/>
        <v>MAYOR</v>
      </c>
      <c r="K29" s="176">
        <v>60</v>
      </c>
      <c r="L29" s="176" t="str">
        <f t="shared" si="5"/>
        <v>MAYOR</v>
      </c>
      <c r="M29" s="177">
        <v>80</v>
      </c>
      <c r="N29" s="177" t="str">
        <f t="shared" si="6"/>
        <v>CUMPLE</v>
      </c>
      <c r="O29" s="178">
        <v>100</v>
      </c>
      <c r="P29" s="179" t="str">
        <f t="shared" si="7"/>
        <v>MENOR</v>
      </c>
    </row>
    <row r="30" spans="1:19" ht="60" hidden="1" customHeight="1" x14ac:dyDescent="0.25">
      <c r="A30" s="211" t="s">
        <v>1209</v>
      </c>
      <c r="B30" s="19" t="s">
        <v>491</v>
      </c>
      <c r="C30" s="215" t="s">
        <v>1083</v>
      </c>
      <c r="D30" s="171" t="s">
        <v>1064</v>
      </c>
      <c r="E30" s="171" t="s">
        <v>310</v>
      </c>
      <c r="F30" s="172">
        <f>+ADMINISTRATIVAS!N24</f>
        <v>100</v>
      </c>
      <c r="G30" s="180" t="s">
        <v>70</v>
      </c>
      <c r="H30" s="180" t="s">
        <v>70</v>
      </c>
      <c r="I30" s="174">
        <v>40</v>
      </c>
      <c r="J30" s="174" t="str">
        <f t="shared" si="4"/>
        <v>MAYOR</v>
      </c>
      <c r="K30" s="176">
        <v>60</v>
      </c>
      <c r="L30" s="176" t="str">
        <f t="shared" si="5"/>
        <v>MAYOR</v>
      </c>
      <c r="M30" s="177">
        <v>80</v>
      </c>
      <c r="N30" s="177" t="str">
        <f t="shared" si="6"/>
        <v>MAYOR</v>
      </c>
      <c r="O30" s="178">
        <v>100</v>
      </c>
      <c r="P30" s="179" t="str">
        <f t="shared" si="7"/>
        <v>CUMPLE</v>
      </c>
    </row>
    <row r="31" spans="1:19" ht="60" customHeight="1" x14ac:dyDescent="0.25">
      <c r="A31" s="211" t="s">
        <v>1210</v>
      </c>
      <c r="B31" s="19" t="s">
        <v>491</v>
      </c>
      <c r="C31" s="215" t="s">
        <v>1084</v>
      </c>
      <c r="D31" s="170" t="s">
        <v>1075</v>
      </c>
      <c r="E31" s="197" t="s">
        <v>744</v>
      </c>
      <c r="F31" s="172">
        <f>+TECNICAS!M63</f>
        <v>80</v>
      </c>
      <c r="G31" s="180" t="s">
        <v>70</v>
      </c>
      <c r="H31" s="180" t="s">
        <v>70</v>
      </c>
      <c r="I31" s="174">
        <v>40</v>
      </c>
      <c r="J31" s="174" t="str">
        <f t="shared" si="4"/>
        <v>MAYOR</v>
      </c>
      <c r="K31" s="176">
        <v>60</v>
      </c>
      <c r="L31" s="176" t="str">
        <f t="shared" si="5"/>
        <v>MAYOR</v>
      </c>
      <c r="M31" s="177">
        <v>80</v>
      </c>
      <c r="N31" s="177" t="str">
        <f t="shared" si="6"/>
        <v>CUMPLE</v>
      </c>
      <c r="O31" s="178">
        <v>100</v>
      </c>
      <c r="P31" s="179" t="str">
        <f t="shared" si="7"/>
        <v>MENOR</v>
      </c>
    </row>
    <row r="32" spans="1:19" x14ac:dyDescent="0.25">
      <c r="A32" s="211" t="s">
        <v>1211</v>
      </c>
      <c r="B32" s="19" t="s">
        <v>491</v>
      </c>
      <c r="C32" s="215" t="s">
        <v>1085</v>
      </c>
      <c r="D32" s="170" t="s">
        <v>1075</v>
      </c>
      <c r="E32" s="197" t="s">
        <v>754</v>
      </c>
      <c r="F32" s="172">
        <f>+TECNICAS!M65</f>
        <v>40</v>
      </c>
      <c r="G32" s="180" t="s">
        <v>70</v>
      </c>
      <c r="H32" s="180" t="s">
        <v>70</v>
      </c>
      <c r="I32" s="174">
        <v>40</v>
      </c>
      <c r="J32" s="174" t="str">
        <f t="shared" si="4"/>
        <v>CUMPLE</v>
      </c>
      <c r="K32" s="176">
        <v>60</v>
      </c>
      <c r="L32" s="176" t="str">
        <f t="shared" si="5"/>
        <v>MENOR</v>
      </c>
      <c r="M32" s="177">
        <v>80</v>
      </c>
      <c r="N32" s="177" t="str">
        <f t="shared" si="6"/>
        <v>MENOR</v>
      </c>
      <c r="O32" s="178">
        <v>100</v>
      </c>
      <c r="P32" s="179" t="str">
        <f t="shared" si="7"/>
        <v>MENOR</v>
      </c>
    </row>
    <row r="33" spans="1:16" ht="60" customHeight="1" x14ac:dyDescent="0.25">
      <c r="A33" s="211" t="s">
        <v>1212</v>
      </c>
      <c r="B33" s="19" t="s">
        <v>491</v>
      </c>
      <c r="C33" s="215" t="s">
        <v>1086</v>
      </c>
      <c r="D33" s="170" t="s">
        <v>1075</v>
      </c>
      <c r="E33" s="197" t="s">
        <v>793</v>
      </c>
      <c r="F33" s="172">
        <f>+TECNICAS!M74</f>
        <v>90</v>
      </c>
      <c r="G33" s="180" t="s">
        <v>70</v>
      </c>
      <c r="H33" s="180" t="s">
        <v>70</v>
      </c>
      <c r="I33" s="174">
        <v>40</v>
      </c>
      <c r="J33" s="174" t="str">
        <f t="shared" si="4"/>
        <v>MAYOR</v>
      </c>
      <c r="K33" s="176">
        <v>60</v>
      </c>
      <c r="L33" s="176" t="str">
        <f t="shared" si="5"/>
        <v>MAYOR</v>
      </c>
      <c r="M33" s="177">
        <v>80</v>
      </c>
      <c r="N33" s="177" t="str">
        <f t="shared" si="6"/>
        <v>MAYOR</v>
      </c>
      <c r="O33" s="178">
        <v>100</v>
      </c>
      <c r="P33" s="179" t="str">
        <f t="shared" si="7"/>
        <v>MENOR</v>
      </c>
    </row>
    <row r="34" spans="1:16" x14ac:dyDescent="0.25">
      <c r="A34" s="219" t="s">
        <v>1213</v>
      </c>
      <c r="B34" s="194"/>
      <c r="C34" s="223"/>
      <c r="D34" s="191"/>
      <c r="E34" s="198"/>
      <c r="F34" s="199">
        <f>SUM(F23:F33)</f>
        <v>800</v>
      </c>
      <c r="G34" s="194">
        <f>SUM(G23:G33)</f>
        <v>0</v>
      </c>
      <c r="H34" s="198"/>
      <c r="I34" s="194">
        <f>SUM(I23:I33)</f>
        <v>460</v>
      </c>
      <c r="J34" s="194" t="str">
        <f>IFERROR(VLOOKUP("MENOR",J23:J33,1,FALSE),"CUMPLE")</f>
        <v>MENOR</v>
      </c>
      <c r="K34" s="194">
        <f>SUM(K23:K33)</f>
        <v>660</v>
      </c>
      <c r="L34" s="194" t="str">
        <f>IFERROR(VLOOKUP("MENOR",L23:L33,1,FALSE),"CUMPLE")</f>
        <v>MENOR</v>
      </c>
      <c r="M34" s="194">
        <f>SUM(M23:M33)</f>
        <v>880</v>
      </c>
      <c r="N34" s="194" t="str">
        <f>IFERROR(VLOOKUP("MENOR",N23:N33,1,FALSE),"CUMPLE")</f>
        <v>MENOR</v>
      </c>
      <c r="O34" s="194">
        <f>SUM(O23:O33)</f>
        <v>1100</v>
      </c>
      <c r="P34" s="194" t="str">
        <f>IFERROR(VLOOKUP("MENOR",P23:P33,1,FALSE),"CUMPLE")</f>
        <v>MENOR</v>
      </c>
    </row>
    <row r="35" spans="1:16" ht="105" hidden="1" customHeight="1" x14ac:dyDescent="0.25">
      <c r="A35" s="211" t="s">
        <v>1214</v>
      </c>
      <c r="B35" s="19" t="s">
        <v>491</v>
      </c>
      <c r="C35" s="215" t="s">
        <v>1087</v>
      </c>
      <c r="D35" s="171" t="s">
        <v>1064</v>
      </c>
      <c r="E35" s="171" t="s">
        <v>327</v>
      </c>
      <c r="F35" s="172">
        <f>+ADMINISTRATIVAS!N29</f>
        <v>100</v>
      </c>
      <c r="G35" s="180" t="s">
        <v>70</v>
      </c>
      <c r="H35" s="180" t="s">
        <v>70</v>
      </c>
      <c r="I35" s="174" t="s">
        <v>70</v>
      </c>
      <c r="J35" s="174" t="s">
        <v>70</v>
      </c>
      <c r="K35" s="176">
        <v>60</v>
      </c>
      <c r="L35" s="176" t="str">
        <f t="shared" ref="L35:L54" si="8">IF($F35=K35,"CUMPLE",IF($F35&lt;K35,"MENOR","MAYOR"))</f>
        <v>MAYOR</v>
      </c>
      <c r="M35" s="200">
        <v>80</v>
      </c>
      <c r="N35" s="177" t="str">
        <f t="shared" ref="N35:N54" si="9">IF($F35=M35,"CUMPLE",IF($F35&lt;M35,"MENOR","MAYOR"))</f>
        <v>MAYOR</v>
      </c>
      <c r="O35" s="178">
        <v>100</v>
      </c>
      <c r="P35" s="179" t="str">
        <f t="shared" ref="P35:P54" si="10">IF($F35=O35,"CUMPLE",IF($F35&lt;O35,"MENOR","MAYOR"))</f>
        <v>CUMPLE</v>
      </c>
    </row>
    <row r="36" spans="1:16" ht="105" hidden="1" customHeight="1" x14ac:dyDescent="0.25">
      <c r="A36" s="211" t="s">
        <v>1215</v>
      </c>
      <c r="B36" s="19" t="s">
        <v>491</v>
      </c>
      <c r="C36" s="215" t="s">
        <v>1088</v>
      </c>
      <c r="D36" s="171" t="s">
        <v>1064</v>
      </c>
      <c r="E36" s="171" t="s">
        <v>341</v>
      </c>
      <c r="F36" s="172">
        <f>+ADMINISTRATIVAS!N32</f>
        <v>100</v>
      </c>
      <c r="G36" s="180" t="s">
        <v>70</v>
      </c>
      <c r="H36" s="180" t="s">
        <v>70</v>
      </c>
      <c r="I36" s="174" t="s">
        <v>70</v>
      </c>
      <c r="J36" s="174" t="s">
        <v>70</v>
      </c>
      <c r="K36" s="176">
        <v>60</v>
      </c>
      <c r="L36" s="176" t="str">
        <f t="shared" si="8"/>
        <v>MAYOR</v>
      </c>
      <c r="M36" s="200">
        <v>80</v>
      </c>
      <c r="N36" s="177" t="str">
        <f t="shared" si="9"/>
        <v>MAYOR</v>
      </c>
      <c r="O36" s="178">
        <v>100</v>
      </c>
      <c r="P36" s="179" t="str">
        <f t="shared" si="10"/>
        <v>CUMPLE</v>
      </c>
    </row>
    <row r="37" spans="1:16" ht="120" customHeight="1" x14ac:dyDescent="0.25">
      <c r="A37" s="211" t="s">
        <v>1216</v>
      </c>
      <c r="B37" s="19" t="s">
        <v>491</v>
      </c>
      <c r="C37" s="215" t="s">
        <v>1089</v>
      </c>
      <c r="D37" s="171" t="s">
        <v>1064</v>
      </c>
      <c r="E37" s="171" t="s">
        <v>363</v>
      </c>
      <c r="F37" s="172">
        <f>+ADMINISTRATIVAS!N36</f>
        <v>40</v>
      </c>
      <c r="G37" s="180" t="s">
        <v>70</v>
      </c>
      <c r="H37" s="180" t="s">
        <v>70</v>
      </c>
      <c r="I37" s="174" t="s">
        <v>70</v>
      </c>
      <c r="J37" s="174" t="s">
        <v>70</v>
      </c>
      <c r="K37" s="176">
        <v>60</v>
      </c>
      <c r="L37" s="176" t="str">
        <f t="shared" si="8"/>
        <v>MENOR</v>
      </c>
      <c r="M37" s="200">
        <v>80</v>
      </c>
      <c r="N37" s="177" t="str">
        <f t="shared" si="9"/>
        <v>MENOR</v>
      </c>
      <c r="O37" s="178">
        <v>100</v>
      </c>
      <c r="P37" s="179" t="str">
        <f t="shared" si="10"/>
        <v>MENOR</v>
      </c>
    </row>
    <row r="38" spans="1:16" ht="75" customHeight="1" x14ac:dyDescent="0.25">
      <c r="A38" s="211" t="s">
        <v>1217</v>
      </c>
      <c r="B38" s="19" t="s">
        <v>491</v>
      </c>
      <c r="C38" s="215" t="s">
        <v>1090</v>
      </c>
      <c r="D38" s="170" t="s">
        <v>1075</v>
      </c>
      <c r="E38" s="197" t="s">
        <v>522</v>
      </c>
      <c r="F38" s="172">
        <f>+TECNICAS!M14</f>
        <v>80</v>
      </c>
      <c r="G38" s="180" t="s">
        <v>70</v>
      </c>
      <c r="H38" s="180" t="s">
        <v>70</v>
      </c>
      <c r="I38" s="174" t="s">
        <v>70</v>
      </c>
      <c r="J38" s="174" t="s">
        <v>70</v>
      </c>
      <c r="K38" s="176">
        <v>60</v>
      </c>
      <c r="L38" s="176" t="str">
        <f t="shared" si="8"/>
        <v>MAYOR</v>
      </c>
      <c r="M38" s="200">
        <v>80</v>
      </c>
      <c r="N38" s="177" t="str">
        <f t="shared" si="9"/>
        <v>CUMPLE</v>
      </c>
      <c r="O38" s="178">
        <v>100</v>
      </c>
      <c r="P38" s="179" t="str">
        <f t="shared" si="10"/>
        <v>MENOR</v>
      </c>
    </row>
    <row r="39" spans="1:16" ht="90" customHeight="1" x14ac:dyDescent="0.25">
      <c r="A39" s="211" t="s">
        <v>1218</v>
      </c>
      <c r="B39" s="19" t="s">
        <v>491</v>
      </c>
      <c r="C39" s="215" t="s">
        <v>1091</v>
      </c>
      <c r="D39" s="170" t="s">
        <v>1075</v>
      </c>
      <c r="E39" s="197" t="s">
        <v>568</v>
      </c>
      <c r="F39" s="172">
        <f>+TECNICAS!M23</f>
        <v>80</v>
      </c>
      <c r="G39" s="180" t="s">
        <v>70</v>
      </c>
      <c r="H39" s="180" t="s">
        <v>70</v>
      </c>
      <c r="I39" s="174" t="s">
        <v>70</v>
      </c>
      <c r="J39" s="174" t="s">
        <v>70</v>
      </c>
      <c r="K39" s="176">
        <v>60</v>
      </c>
      <c r="L39" s="176" t="str">
        <f t="shared" si="8"/>
        <v>MAYOR</v>
      </c>
      <c r="M39" s="200">
        <v>80</v>
      </c>
      <c r="N39" s="177" t="str">
        <f t="shared" si="9"/>
        <v>CUMPLE</v>
      </c>
      <c r="O39" s="178">
        <v>100</v>
      </c>
      <c r="P39" s="179" t="str">
        <f t="shared" si="10"/>
        <v>MENOR</v>
      </c>
    </row>
    <row r="40" spans="1:16" ht="75" customHeight="1" x14ac:dyDescent="0.25">
      <c r="A40" s="211" t="s">
        <v>1219</v>
      </c>
      <c r="B40" s="19" t="s">
        <v>491</v>
      </c>
      <c r="C40" s="215" t="s">
        <v>1092</v>
      </c>
      <c r="D40" s="170" t="s">
        <v>1075</v>
      </c>
      <c r="E40" s="197" t="s">
        <v>577</v>
      </c>
      <c r="F40" s="172">
        <f>+TECNICAS!M25</f>
        <v>80</v>
      </c>
      <c r="G40" s="180" t="s">
        <v>70</v>
      </c>
      <c r="H40" s="180" t="s">
        <v>70</v>
      </c>
      <c r="I40" s="174" t="s">
        <v>70</v>
      </c>
      <c r="J40" s="174" t="s">
        <v>70</v>
      </c>
      <c r="K40" s="176">
        <v>60</v>
      </c>
      <c r="L40" s="176" t="str">
        <f t="shared" si="8"/>
        <v>MAYOR</v>
      </c>
      <c r="M40" s="200">
        <v>80</v>
      </c>
      <c r="N40" s="177" t="str">
        <f t="shared" si="9"/>
        <v>CUMPLE</v>
      </c>
      <c r="O40" s="178">
        <v>100</v>
      </c>
      <c r="P40" s="179" t="str">
        <f t="shared" si="10"/>
        <v>MENOR</v>
      </c>
    </row>
    <row r="41" spans="1:16" ht="75" customHeight="1" x14ac:dyDescent="0.25">
      <c r="A41" s="211" t="s">
        <v>1220</v>
      </c>
      <c r="B41" s="19" t="s">
        <v>491</v>
      </c>
      <c r="C41" s="215" t="s">
        <v>1093</v>
      </c>
      <c r="D41" s="170" t="s">
        <v>1075</v>
      </c>
      <c r="E41" s="197" t="s">
        <v>664</v>
      </c>
      <c r="F41" s="280">
        <f>+TECNICAS!M46</f>
        <v>80</v>
      </c>
      <c r="G41" s="180" t="s">
        <v>70</v>
      </c>
      <c r="H41" s="180" t="s">
        <v>70</v>
      </c>
      <c r="I41" s="174" t="s">
        <v>70</v>
      </c>
      <c r="J41" s="174" t="s">
        <v>70</v>
      </c>
      <c r="K41" s="176">
        <v>60</v>
      </c>
      <c r="L41" s="176" t="str">
        <f t="shared" si="8"/>
        <v>MAYOR</v>
      </c>
      <c r="M41" s="200">
        <v>80</v>
      </c>
      <c r="N41" s="177" t="str">
        <f t="shared" si="9"/>
        <v>CUMPLE</v>
      </c>
      <c r="O41" s="178">
        <v>100</v>
      </c>
      <c r="P41" s="179" t="str">
        <f t="shared" si="10"/>
        <v>MENOR</v>
      </c>
    </row>
    <row r="42" spans="1:16" ht="75" customHeight="1" x14ac:dyDescent="0.25">
      <c r="A42" s="211" t="s">
        <v>1221</v>
      </c>
      <c r="B42" s="19" t="s">
        <v>491</v>
      </c>
      <c r="C42" s="215" t="s">
        <v>1094</v>
      </c>
      <c r="D42" s="170" t="s">
        <v>1075</v>
      </c>
      <c r="E42" s="197" t="s">
        <v>722</v>
      </c>
      <c r="F42" s="172">
        <f>+TECNICAS!M58</f>
        <v>80</v>
      </c>
      <c r="G42" s="180" t="s">
        <v>70</v>
      </c>
      <c r="H42" s="180" t="s">
        <v>70</v>
      </c>
      <c r="I42" s="174" t="s">
        <v>70</v>
      </c>
      <c r="J42" s="174" t="s">
        <v>70</v>
      </c>
      <c r="K42" s="176">
        <v>60</v>
      </c>
      <c r="L42" s="176" t="str">
        <f t="shared" si="8"/>
        <v>MAYOR</v>
      </c>
      <c r="M42" s="200">
        <v>80</v>
      </c>
      <c r="N42" s="177" t="str">
        <f t="shared" si="9"/>
        <v>CUMPLE</v>
      </c>
      <c r="O42" s="178">
        <v>100</v>
      </c>
      <c r="P42" s="179" t="str">
        <f t="shared" si="10"/>
        <v>MENOR</v>
      </c>
    </row>
    <row r="43" spans="1:16" ht="105" customHeight="1" x14ac:dyDescent="0.25">
      <c r="A43" s="211" t="s">
        <v>1222</v>
      </c>
      <c r="B43" s="19" t="s">
        <v>491</v>
      </c>
      <c r="C43" s="215" t="s">
        <v>1095</v>
      </c>
      <c r="D43" s="170" t="s">
        <v>1075</v>
      </c>
      <c r="E43" s="197" t="s">
        <v>785</v>
      </c>
      <c r="F43" s="172">
        <f>+TECNICAS!M72</f>
        <v>60</v>
      </c>
      <c r="G43" s="180" t="s">
        <v>70</v>
      </c>
      <c r="H43" s="180" t="s">
        <v>70</v>
      </c>
      <c r="I43" s="174" t="s">
        <v>70</v>
      </c>
      <c r="J43" s="174" t="s">
        <v>70</v>
      </c>
      <c r="K43" s="176">
        <v>60</v>
      </c>
      <c r="L43" s="176" t="str">
        <f t="shared" si="8"/>
        <v>CUMPLE</v>
      </c>
      <c r="M43" s="200">
        <v>80</v>
      </c>
      <c r="N43" s="177" t="str">
        <f t="shared" si="9"/>
        <v>MENOR</v>
      </c>
      <c r="O43" s="178">
        <v>100</v>
      </c>
      <c r="P43" s="179" t="str">
        <f t="shared" si="10"/>
        <v>MENOR</v>
      </c>
    </row>
    <row r="44" spans="1:16" ht="75" customHeight="1" x14ac:dyDescent="0.25">
      <c r="A44" s="211" t="s">
        <v>1223</v>
      </c>
      <c r="B44" s="19" t="s">
        <v>491</v>
      </c>
      <c r="C44" s="215" t="s">
        <v>1096</v>
      </c>
      <c r="D44" s="170" t="s">
        <v>1075</v>
      </c>
      <c r="E44" s="197" t="s">
        <v>812</v>
      </c>
      <c r="F44" s="280">
        <f>+TECNICAS!M81</f>
        <v>93.333333333333329</v>
      </c>
      <c r="G44" s="180" t="s">
        <v>70</v>
      </c>
      <c r="H44" s="180" t="s">
        <v>70</v>
      </c>
      <c r="I44" s="174" t="s">
        <v>70</v>
      </c>
      <c r="J44" s="174" t="s">
        <v>70</v>
      </c>
      <c r="K44" s="176">
        <v>60</v>
      </c>
      <c r="L44" s="176" t="str">
        <f t="shared" si="8"/>
        <v>MAYOR</v>
      </c>
      <c r="M44" s="200">
        <v>80</v>
      </c>
      <c r="N44" s="177" t="str">
        <f t="shared" si="9"/>
        <v>MAYOR</v>
      </c>
      <c r="O44" s="178">
        <v>100</v>
      </c>
      <c r="P44" s="179" t="str">
        <f t="shared" si="10"/>
        <v>MENOR</v>
      </c>
    </row>
    <row r="45" spans="1:16" ht="90" customHeight="1" x14ac:dyDescent="0.25">
      <c r="A45" s="211" t="s">
        <v>1224</v>
      </c>
      <c r="B45" s="19" t="s">
        <v>491</v>
      </c>
      <c r="C45" s="215" t="s">
        <v>1097</v>
      </c>
      <c r="D45" s="170" t="s">
        <v>1075</v>
      </c>
      <c r="E45" s="197" t="s">
        <v>832</v>
      </c>
      <c r="F45" s="172">
        <f>+TECNICAS!M85</f>
        <v>60</v>
      </c>
      <c r="G45" s="180" t="s">
        <v>70</v>
      </c>
      <c r="H45" s="180" t="s">
        <v>70</v>
      </c>
      <c r="I45" s="174" t="s">
        <v>70</v>
      </c>
      <c r="J45" s="174" t="s">
        <v>70</v>
      </c>
      <c r="K45" s="176">
        <v>60</v>
      </c>
      <c r="L45" s="176" t="str">
        <f t="shared" si="8"/>
        <v>CUMPLE</v>
      </c>
      <c r="M45" s="200">
        <v>80</v>
      </c>
      <c r="N45" s="177" t="str">
        <f t="shared" si="9"/>
        <v>MENOR</v>
      </c>
      <c r="O45" s="178">
        <v>100</v>
      </c>
      <c r="P45" s="179" t="str">
        <f t="shared" si="10"/>
        <v>MENOR</v>
      </c>
    </row>
    <row r="46" spans="1:16" ht="225" customHeight="1" x14ac:dyDescent="0.25">
      <c r="A46" s="211" t="s">
        <v>1225</v>
      </c>
      <c r="B46" s="19" t="s">
        <v>491</v>
      </c>
      <c r="C46" s="215" t="s">
        <v>1098</v>
      </c>
      <c r="D46" s="170" t="s">
        <v>1075</v>
      </c>
      <c r="E46" s="197" t="s">
        <v>858</v>
      </c>
      <c r="F46" s="172">
        <f>+TECNICAS!M92</f>
        <v>53.333333333333336</v>
      </c>
      <c r="G46" s="180" t="s">
        <v>70</v>
      </c>
      <c r="H46" s="180" t="s">
        <v>70</v>
      </c>
      <c r="I46" s="174" t="s">
        <v>70</v>
      </c>
      <c r="J46" s="174" t="s">
        <v>70</v>
      </c>
      <c r="K46" s="176">
        <v>60</v>
      </c>
      <c r="L46" s="176" t="str">
        <f t="shared" si="8"/>
        <v>MENOR</v>
      </c>
      <c r="M46" s="200">
        <v>80</v>
      </c>
      <c r="N46" s="177" t="str">
        <f t="shared" si="9"/>
        <v>MENOR</v>
      </c>
      <c r="O46" s="178">
        <v>100</v>
      </c>
      <c r="P46" s="179" t="str">
        <f t="shared" si="10"/>
        <v>MENOR</v>
      </c>
    </row>
    <row r="47" spans="1:16" ht="210" customHeight="1" x14ac:dyDescent="0.25">
      <c r="A47" s="211" t="s">
        <v>1226</v>
      </c>
      <c r="B47" s="19" t="s">
        <v>491</v>
      </c>
      <c r="C47" s="215" t="s">
        <v>1099</v>
      </c>
      <c r="D47" s="170" t="s">
        <v>1075</v>
      </c>
      <c r="E47" s="197" t="s">
        <v>878</v>
      </c>
      <c r="F47" s="280">
        <f>+TECNICAS!M96</f>
        <v>57.777777777777779</v>
      </c>
      <c r="G47" s="180" t="s">
        <v>70</v>
      </c>
      <c r="H47" s="180" t="s">
        <v>70</v>
      </c>
      <c r="I47" s="174" t="s">
        <v>70</v>
      </c>
      <c r="J47" s="174" t="s">
        <v>70</v>
      </c>
      <c r="K47" s="176">
        <v>60</v>
      </c>
      <c r="L47" s="176" t="str">
        <f t="shared" si="8"/>
        <v>MENOR</v>
      </c>
      <c r="M47" s="200">
        <v>80</v>
      </c>
      <c r="N47" s="177" t="str">
        <f t="shared" si="9"/>
        <v>MENOR</v>
      </c>
      <c r="O47" s="178">
        <v>100</v>
      </c>
      <c r="P47" s="179" t="str">
        <f t="shared" si="10"/>
        <v>MENOR</v>
      </c>
    </row>
    <row r="48" spans="1:16" ht="135" customHeight="1" x14ac:dyDescent="0.25">
      <c r="A48" s="211" t="s">
        <v>1227</v>
      </c>
      <c r="B48" s="19" t="s">
        <v>491</v>
      </c>
      <c r="C48" s="215" t="s">
        <v>1100</v>
      </c>
      <c r="D48" s="170" t="s">
        <v>1075</v>
      </c>
      <c r="E48" s="197" t="s">
        <v>929</v>
      </c>
      <c r="F48" s="172">
        <f>+TECNICAS!M106</f>
        <v>40</v>
      </c>
      <c r="G48" s="180" t="s">
        <v>70</v>
      </c>
      <c r="H48" s="180" t="s">
        <v>70</v>
      </c>
      <c r="I48" s="174" t="s">
        <v>70</v>
      </c>
      <c r="J48" s="174" t="s">
        <v>70</v>
      </c>
      <c r="K48" s="176">
        <v>60</v>
      </c>
      <c r="L48" s="176" t="str">
        <f t="shared" si="8"/>
        <v>MENOR</v>
      </c>
      <c r="M48" s="200">
        <v>80</v>
      </c>
      <c r="N48" s="177" t="str">
        <f t="shared" si="9"/>
        <v>MENOR</v>
      </c>
      <c r="O48" s="178">
        <v>100</v>
      </c>
      <c r="P48" s="179" t="str">
        <f t="shared" si="10"/>
        <v>MENOR</v>
      </c>
    </row>
    <row r="49" spans="1:16" ht="210" customHeight="1" x14ac:dyDescent="0.25">
      <c r="A49" s="211" t="s">
        <v>1228</v>
      </c>
      <c r="B49" s="19" t="s">
        <v>491</v>
      </c>
      <c r="C49" s="215" t="s">
        <v>1101</v>
      </c>
      <c r="D49" s="170" t="s">
        <v>1075</v>
      </c>
      <c r="E49" s="197" t="s">
        <v>948</v>
      </c>
      <c r="F49" s="172">
        <f>+TECNICAS!M112</f>
        <v>80</v>
      </c>
      <c r="G49" s="180" t="s">
        <v>70</v>
      </c>
      <c r="H49" s="180" t="s">
        <v>70</v>
      </c>
      <c r="I49" s="174" t="s">
        <v>70</v>
      </c>
      <c r="J49" s="174" t="s">
        <v>70</v>
      </c>
      <c r="K49" s="176">
        <v>60</v>
      </c>
      <c r="L49" s="176" t="str">
        <f t="shared" si="8"/>
        <v>MAYOR</v>
      </c>
      <c r="M49" s="200">
        <v>80</v>
      </c>
      <c r="N49" s="177" t="str">
        <f t="shared" si="9"/>
        <v>CUMPLE</v>
      </c>
      <c r="O49" s="178">
        <v>100</v>
      </c>
      <c r="P49" s="179" t="str">
        <f t="shared" si="10"/>
        <v>MENOR</v>
      </c>
    </row>
    <row r="50" spans="1:16" ht="180" customHeight="1" x14ac:dyDescent="0.25">
      <c r="A50" s="211" t="s">
        <v>1229</v>
      </c>
      <c r="B50" s="19" t="s">
        <v>491</v>
      </c>
      <c r="C50" s="215" t="s">
        <v>1102</v>
      </c>
      <c r="D50" s="170" t="s">
        <v>1075</v>
      </c>
      <c r="E50" s="197" t="s">
        <v>954</v>
      </c>
      <c r="F50" s="172">
        <f>+TECNICAS!M113</f>
        <v>80</v>
      </c>
      <c r="G50" s="180" t="s">
        <v>70</v>
      </c>
      <c r="H50" s="180" t="s">
        <v>70</v>
      </c>
      <c r="I50" s="174" t="s">
        <v>70</v>
      </c>
      <c r="J50" s="174" t="s">
        <v>70</v>
      </c>
      <c r="K50" s="176">
        <v>60</v>
      </c>
      <c r="L50" s="176" t="str">
        <f t="shared" si="8"/>
        <v>MAYOR</v>
      </c>
      <c r="M50" s="200">
        <v>80</v>
      </c>
      <c r="N50" s="177" t="str">
        <f t="shared" si="9"/>
        <v>CUMPLE</v>
      </c>
      <c r="O50" s="178">
        <v>100</v>
      </c>
      <c r="P50" s="179" t="str">
        <f t="shared" si="10"/>
        <v>MENOR</v>
      </c>
    </row>
    <row r="51" spans="1:16" ht="150" customHeight="1" x14ac:dyDescent="0.25">
      <c r="A51" s="211" t="s">
        <v>1230</v>
      </c>
      <c r="B51" s="19" t="s">
        <v>491</v>
      </c>
      <c r="C51" s="215" t="s">
        <v>1103</v>
      </c>
      <c r="D51" s="170" t="s">
        <v>1075</v>
      </c>
      <c r="E51" s="197" t="s">
        <v>978</v>
      </c>
      <c r="F51" s="172">
        <f>+TECNICAS!M117</f>
        <v>60</v>
      </c>
      <c r="G51" s="180" t="s">
        <v>70</v>
      </c>
      <c r="H51" s="180" t="s">
        <v>70</v>
      </c>
      <c r="I51" s="174" t="s">
        <v>70</v>
      </c>
      <c r="J51" s="174" t="s">
        <v>70</v>
      </c>
      <c r="K51" s="176">
        <v>60</v>
      </c>
      <c r="L51" s="176" t="str">
        <f t="shared" si="8"/>
        <v>CUMPLE</v>
      </c>
      <c r="M51" s="200">
        <v>80</v>
      </c>
      <c r="N51" s="177" t="str">
        <f t="shared" si="9"/>
        <v>MENOR</v>
      </c>
      <c r="O51" s="178">
        <v>100</v>
      </c>
      <c r="P51" s="179" t="str">
        <f t="shared" si="10"/>
        <v>MENOR</v>
      </c>
    </row>
    <row r="52" spans="1:16" ht="120" customHeight="1" x14ac:dyDescent="0.25">
      <c r="A52" s="211" t="s">
        <v>1231</v>
      </c>
      <c r="B52" s="19" t="s">
        <v>491</v>
      </c>
      <c r="C52" s="215" t="s">
        <v>1104</v>
      </c>
      <c r="D52" s="170" t="s">
        <v>1064</v>
      </c>
      <c r="E52" s="171" t="s">
        <v>447</v>
      </c>
      <c r="F52" s="172">
        <f>+ADMINISTRATIVAS!N57</f>
        <v>60</v>
      </c>
      <c r="G52" s="180" t="s">
        <v>70</v>
      </c>
      <c r="H52" s="180" t="s">
        <v>70</v>
      </c>
      <c r="I52" s="174" t="s">
        <v>70</v>
      </c>
      <c r="J52" s="174" t="s">
        <v>70</v>
      </c>
      <c r="K52" s="176">
        <v>60</v>
      </c>
      <c r="L52" s="176" t="str">
        <f t="shared" si="8"/>
        <v>CUMPLE</v>
      </c>
      <c r="M52" s="200">
        <v>80</v>
      </c>
      <c r="N52" s="177" t="str">
        <f t="shared" si="9"/>
        <v>MENOR</v>
      </c>
      <c r="O52" s="178">
        <v>100</v>
      </c>
      <c r="P52" s="179" t="str">
        <f t="shared" si="10"/>
        <v>MENOR</v>
      </c>
    </row>
    <row r="53" spans="1:16" ht="120" hidden="1" customHeight="1" x14ac:dyDescent="0.25">
      <c r="A53" s="211" t="s">
        <v>1232</v>
      </c>
      <c r="B53" s="49" t="s">
        <v>170</v>
      </c>
      <c r="C53" s="215" t="s">
        <v>1105</v>
      </c>
      <c r="D53" s="170" t="s">
        <v>1064</v>
      </c>
      <c r="E53" s="171" t="s">
        <v>511</v>
      </c>
      <c r="F53" s="172">
        <f>+ADMINISTRATIVAS!N75</f>
        <v>100</v>
      </c>
      <c r="G53" s="180" t="s">
        <v>70</v>
      </c>
      <c r="H53" s="180" t="s">
        <v>70</v>
      </c>
      <c r="I53" s="174" t="s">
        <v>70</v>
      </c>
      <c r="J53" s="174" t="s">
        <v>70</v>
      </c>
      <c r="K53" s="176">
        <v>60</v>
      </c>
      <c r="L53" s="176" t="str">
        <f t="shared" si="8"/>
        <v>MAYOR</v>
      </c>
      <c r="M53" s="200">
        <v>80</v>
      </c>
      <c r="N53" s="177" t="str">
        <f t="shared" si="9"/>
        <v>MAYOR</v>
      </c>
      <c r="O53" s="178">
        <v>100</v>
      </c>
      <c r="P53" s="179" t="str">
        <f t="shared" si="10"/>
        <v>CUMPLE</v>
      </c>
    </row>
    <row r="54" spans="1:16" ht="105" customHeight="1" x14ac:dyDescent="0.25">
      <c r="A54" s="211" t="s">
        <v>1233</v>
      </c>
      <c r="B54" s="49" t="s">
        <v>170</v>
      </c>
      <c r="C54" s="215" t="s">
        <v>1106</v>
      </c>
      <c r="D54" s="170" t="s">
        <v>1064</v>
      </c>
      <c r="E54" s="171" t="s">
        <v>515</v>
      </c>
      <c r="F54" s="172">
        <f>+ADMINISTRATIVAS!N76</f>
        <v>20</v>
      </c>
      <c r="G54" s="180" t="s">
        <v>70</v>
      </c>
      <c r="H54" s="180" t="s">
        <v>70</v>
      </c>
      <c r="I54" s="174" t="s">
        <v>70</v>
      </c>
      <c r="J54" s="174" t="s">
        <v>70</v>
      </c>
      <c r="K54" s="176">
        <v>60</v>
      </c>
      <c r="L54" s="176" t="str">
        <f t="shared" si="8"/>
        <v>MENOR</v>
      </c>
      <c r="M54" s="200">
        <v>80</v>
      </c>
      <c r="N54" s="177" t="str">
        <f t="shared" si="9"/>
        <v>MENOR</v>
      </c>
      <c r="O54" s="178">
        <v>100</v>
      </c>
      <c r="P54" s="179" t="str">
        <f t="shared" si="10"/>
        <v>MENOR</v>
      </c>
    </row>
    <row r="55" spans="1:16" ht="195" customHeight="1" x14ac:dyDescent="0.25">
      <c r="A55" s="211" t="s">
        <v>1234</v>
      </c>
      <c r="B55" s="19" t="s">
        <v>491</v>
      </c>
      <c r="C55" s="215" t="s">
        <v>1107</v>
      </c>
      <c r="D55" s="171" t="s">
        <v>1068</v>
      </c>
      <c r="E55" s="171" t="s">
        <v>1004</v>
      </c>
      <c r="F55" s="172">
        <f>+PHVA!M24</f>
        <v>80</v>
      </c>
      <c r="G55" s="180" t="s">
        <v>70</v>
      </c>
      <c r="H55" s="180" t="s">
        <v>70</v>
      </c>
      <c r="I55" s="174" t="s">
        <v>70</v>
      </c>
      <c r="J55" s="174" t="s">
        <v>70</v>
      </c>
      <c r="K55" s="176">
        <v>60</v>
      </c>
      <c r="L55" s="176" t="str">
        <f>IF($F55=K55,"CUMPLE",IF($F55&lt;K55,"MENOR","MAYOR"))</f>
        <v>MAYOR</v>
      </c>
      <c r="M55" s="200">
        <v>80</v>
      </c>
      <c r="N55" s="177" t="str">
        <f>IF($F55=M55,"CUMPLE",IF($F55&lt;M55,"MENOR","MAYOR"))</f>
        <v>CUMPLE</v>
      </c>
      <c r="O55" s="178">
        <v>100</v>
      </c>
      <c r="P55" s="179" t="str">
        <f>IF($F55=O55,"CUMPLE",IF($F55&lt;O55,"MENOR","MAYOR"))</f>
        <v>MENOR</v>
      </c>
    </row>
    <row r="56" spans="1:16" x14ac:dyDescent="0.25">
      <c r="A56" s="219" t="s">
        <v>1235</v>
      </c>
      <c r="B56" s="194"/>
      <c r="C56" s="223"/>
      <c r="D56" s="191"/>
      <c r="E56" s="198"/>
      <c r="F56" s="282">
        <f>SUM(F45:F55)</f>
        <v>691.11111111111109</v>
      </c>
      <c r="G56" s="194">
        <f>SUM(G45:G55)</f>
        <v>0</v>
      </c>
      <c r="H56" s="194"/>
      <c r="I56" s="194">
        <f>SUM(I45:I55)</f>
        <v>0</v>
      </c>
      <c r="J56" s="194"/>
      <c r="K56" s="194">
        <f>SUM(K45:K55)</f>
        <v>660</v>
      </c>
      <c r="L56" s="194" t="str">
        <f>IFERROR(VLOOKUP("MENOR",L35:L55,1,FALSE),"CUMPLE")</f>
        <v>MENOR</v>
      </c>
      <c r="M56" s="194">
        <f>SUM(M45:M55)</f>
        <v>880</v>
      </c>
      <c r="N56" s="194" t="str">
        <f>IFERROR(VLOOKUP("MENOR",N35:N55,1,FALSE),"CUMPLE")</f>
        <v>MENOR</v>
      </c>
      <c r="O56" s="194">
        <f>SUM(O45:O55)</f>
        <v>1100</v>
      </c>
      <c r="P56" s="194" t="str">
        <f>IFERROR(VLOOKUP("MENOR",P35:P55,1,FALSE),"CUMPLE")</f>
        <v>MENOR</v>
      </c>
    </row>
    <row r="57" spans="1:16" ht="15" hidden="1" customHeight="1" x14ac:dyDescent="0.25">
      <c r="A57" s="505" t="s">
        <v>1236</v>
      </c>
      <c r="B57" s="322" t="s">
        <v>491</v>
      </c>
      <c r="C57" s="513" t="s">
        <v>1108</v>
      </c>
      <c r="D57" s="171" t="s">
        <v>1068</v>
      </c>
      <c r="E57" s="153" t="s">
        <v>1028</v>
      </c>
      <c r="F57" s="172">
        <f>+PHVA!M32</f>
        <v>80</v>
      </c>
      <c r="G57" s="180" t="s">
        <v>70</v>
      </c>
      <c r="H57" s="180" t="s">
        <v>70</v>
      </c>
      <c r="I57" s="174" t="s">
        <v>70</v>
      </c>
      <c r="J57" s="174" t="s">
        <v>70</v>
      </c>
      <c r="K57" s="176" t="s">
        <v>70</v>
      </c>
      <c r="L57" s="176" t="s">
        <v>70</v>
      </c>
      <c r="M57" s="200">
        <v>60</v>
      </c>
      <c r="N57" s="177" t="str">
        <f t="shared" ref="N57:N73" si="11">IF($F57=M57,"CUMPLE",IF($F57&lt;M57,"MENOR","MAYOR"))</f>
        <v>MAYOR</v>
      </c>
      <c r="O57" s="178">
        <v>80</v>
      </c>
      <c r="P57" s="179" t="str">
        <f t="shared" ref="P57:P73" si="12">IF($F57=O57,"CUMPLE",IF($F57&lt;O57,"MENOR","MAYOR"))</f>
        <v>CUMPLE</v>
      </c>
    </row>
    <row r="58" spans="1:16" hidden="1" x14ac:dyDescent="0.25">
      <c r="A58" s="505"/>
      <c r="B58" s="322"/>
      <c r="C58" s="513"/>
      <c r="D58" s="171" t="s">
        <v>1068</v>
      </c>
      <c r="E58" s="153" t="s">
        <v>1032</v>
      </c>
      <c r="F58" s="172">
        <f>+PHVA!M34</f>
        <v>60</v>
      </c>
      <c r="G58" s="180" t="s">
        <v>70</v>
      </c>
      <c r="H58" s="180" t="s">
        <v>70</v>
      </c>
      <c r="I58" s="174" t="s">
        <v>70</v>
      </c>
      <c r="J58" s="174" t="s">
        <v>70</v>
      </c>
      <c r="K58" s="176" t="s">
        <v>70</v>
      </c>
      <c r="L58" s="176" t="s">
        <v>70</v>
      </c>
      <c r="M58" s="200">
        <v>40</v>
      </c>
      <c r="N58" s="177" t="str">
        <f t="shared" si="11"/>
        <v>MAYOR</v>
      </c>
      <c r="O58" s="178">
        <v>60</v>
      </c>
      <c r="P58" s="179" t="str">
        <f t="shared" si="12"/>
        <v>CUMPLE</v>
      </c>
    </row>
    <row r="59" spans="1:16" hidden="1" x14ac:dyDescent="0.25">
      <c r="A59" s="505"/>
      <c r="B59" s="322"/>
      <c r="C59" s="513"/>
      <c r="D59" s="171" t="s">
        <v>1068</v>
      </c>
      <c r="E59" s="153" t="s">
        <v>1035</v>
      </c>
      <c r="F59" s="172">
        <f>+PHVA!M35</f>
        <v>100</v>
      </c>
      <c r="G59" s="180" t="s">
        <v>70</v>
      </c>
      <c r="H59" s="180" t="s">
        <v>70</v>
      </c>
      <c r="I59" s="174" t="s">
        <v>70</v>
      </c>
      <c r="J59" s="174" t="s">
        <v>70</v>
      </c>
      <c r="K59" s="176" t="s">
        <v>70</v>
      </c>
      <c r="L59" s="176" t="s">
        <v>70</v>
      </c>
      <c r="M59" s="200">
        <v>40</v>
      </c>
      <c r="N59" s="177" t="str">
        <f t="shared" si="11"/>
        <v>MAYOR</v>
      </c>
      <c r="O59" s="178">
        <v>60</v>
      </c>
      <c r="P59" s="179" t="str">
        <f t="shared" si="12"/>
        <v>MAYOR</v>
      </c>
    </row>
    <row r="60" spans="1:16" hidden="1" x14ac:dyDescent="0.25">
      <c r="A60" s="505"/>
      <c r="B60" s="322"/>
      <c r="C60" s="513"/>
      <c r="D60" s="171" t="s">
        <v>1068</v>
      </c>
      <c r="E60" s="153" t="s">
        <v>1039</v>
      </c>
      <c r="F60" s="172">
        <f>+PHVA!M36</f>
        <v>80</v>
      </c>
      <c r="G60" s="180" t="s">
        <v>70</v>
      </c>
      <c r="H60" s="180" t="s">
        <v>70</v>
      </c>
      <c r="I60" s="174" t="s">
        <v>70</v>
      </c>
      <c r="J60" s="174" t="s">
        <v>70</v>
      </c>
      <c r="K60" s="176" t="s">
        <v>70</v>
      </c>
      <c r="L60" s="176" t="s">
        <v>70</v>
      </c>
      <c r="M60" s="200">
        <v>40</v>
      </c>
      <c r="N60" s="177" t="str">
        <f t="shared" si="11"/>
        <v>MAYOR</v>
      </c>
      <c r="O60" s="178">
        <v>60</v>
      </c>
      <c r="P60" s="179" t="str">
        <f t="shared" si="12"/>
        <v>MAYOR</v>
      </c>
    </row>
    <row r="61" spans="1:16" hidden="1" x14ac:dyDescent="0.25">
      <c r="A61" s="505"/>
      <c r="B61" s="322"/>
      <c r="C61" s="513"/>
      <c r="D61" s="171" t="s">
        <v>1068</v>
      </c>
      <c r="E61" s="153" t="s">
        <v>1042</v>
      </c>
      <c r="F61" s="172">
        <f>+PHVA!M38</f>
        <v>60</v>
      </c>
      <c r="G61" s="180" t="s">
        <v>70</v>
      </c>
      <c r="H61" s="180" t="s">
        <v>70</v>
      </c>
      <c r="I61" s="174" t="s">
        <v>70</v>
      </c>
      <c r="J61" s="174" t="s">
        <v>70</v>
      </c>
      <c r="K61" s="176" t="s">
        <v>70</v>
      </c>
      <c r="L61" s="176" t="s">
        <v>70</v>
      </c>
      <c r="M61" s="200">
        <v>40</v>
      </c>
      <c r="N61" s="177" t="str">
        <f t="shared" si="11"/>
        <v>MAYOR</v>
      </c>
      <c r="O61" s="178">
        <v>60</v>
      </c>
      <c r="P61" s="179" t="str">
        <f t="shared" si="12"/>
        <v>CUMPLE</v>
      </c>
    </row>
    <row r="62" spans="1:16" ht="135" hidden="1" x14ac:dyDescent="0.25">
      <c r="A62" s="211" t="s">
        <v>1237</v>
      </c>
      <c r="B62" s="19" t="s">
        <v>491</v>
      </c>
      <c r="C62" s="215" t="s">
        <v>1109</v>
      </c>
      <c r="D62" s="170" t="s">
        <v>1064</v>
      </c>
      <c r="E62" s="153" t="s">
        <v>494</v>
      </c>
      <c r="F62" s="280">
        <f>+ADMINISTRATIVAS!N69</f>
        <v>86.666666666666671</v>
      </c>
      <c r="G62" s="180" t="s">
        <v>70</v>
      </c>
      <c r="H62" s="180" t="s">
        <v>70</v>
      </c>
      <c r="I62" s="174" t="s">
        <v>70</v>
      </c>
      <c r="J62" s="174" t="s">
        <v>70</v>
      </c>
      <c r="K62" s="176" t="s">
        <v>70</v>
      </c>
      <c r="L62" s="176" t="s">
        <v>70</v>
      </c>
      <c r="M62" s="200">
        <v>40</v>
      </c>
      <c r="N62" s="177" t="str">
        <f t="shared" si="11"/>
        <v>MAYOR</v>
      </c>
      <c r="O62" s="178">
        <v>60</v>
      </c>
      <c r="P62" s="179" t="str">
        <f t="shared" si="12"/>
        <v>MAYOR</v>
      </c>
    </row>
    <row r="63" spans="1:16" ht="409.5" customHeight="1" x14ac:dyDescent="0.25">
      <c r="A63" s="211" t="s">
        <v>1238</v>
      </c>
      <c r="B63" s="19" t="s">
        <v>491</v>
      </c>
      <c r="C63" s="215" t="s">
        <v>1110</v>
      </c>
      <c r="D63" s="170" t="s">
        <v>1075</v>
      </c>
      <c r="E63" s="197" t="s">
        <v>972</v>
      </c>
      <c r="F63" s="172">
        <f>+TECNICAS!M116</f>
        <v>60</v>
      </c>
      <c r="G63" s="180" t="s">
        <v>70</v>
      </c>
      <c r="H63" s="180" t="s">
        <v>70</v>
      </c>
      <c r="I63" s="174" t="s">
        <v>70</v>
      </c>
      <c r="J63" s="174" t="s">
        <v>70</v>
      </c>
      <c r="K63" s="176" t="s">
        <v>70</v>
      </c>
      <c r="L63" s="176" t="s">
        <v>70</v>
      </c>
      <c r="M63" s="200">
        <v>60</v>
      </c>
      <c r="N63" s="177" t="str">
        <f t="shared" si="11"/>
        <v>CUMPLE</v>
      </c>
      <c r="O63" s="178">
        <v>80</v>
      </c>
      <c r="P63" s="179" t="str">
        <f t="shared" si="12"/>
        <v>MENOR</v>
      </c>
    </row>
    <row r="64" spans="1:16" ht="315" hidden="1" customHeight="1" x14ac:dyDescent="0.25">
      <c r="A64" s="211" t="s">
        <v>1239</v>
      </c>
      <c r="B64" s="19" t="s">
        <v>491</v>
      </c>
      <c r="C64" s="215" t="s">
        <v>1111</v>
      </c>
      <c r="D64" s="170" t="s">
        <v>1075</v>
      </c>
      <c r="E64" s="197" t="s">
        <v>918</v>
      </c>
      <c r="F64" s="172">
        <f>+TECNICAS!M104</f>
        <v>80</v>
      </c>
      <c r="G64" s="180" t="s">
        <v>70</v>
      </c>
      <c r="H64" s="180" t="s">
        <v>70</v>
      </c>
      <c r="I64" s="174" t="s">
        <v>70</v>
      </c>
      <c r="J64" s="174" t="s">
        <v>70</v>
      </c>
      <c r="K64" s="176" t="s">
        <v>70</v>
      </c>
      <c r="L64" s="176" t="s">
        <v>70</v>
      </c>
      <c r="M64" s="200">
        <v>60</v>
      </c>
      <c r="N64" s="177" t="str">
        <f t="shared" si="11"/>
        <v>MAYOR</v>
      </c>
      <c r="O64" s="178">
        <v>80</v>
      </c>
      <c r="P64" s="179" t="str">
        <f t="shared" si="12"/>
        <v>CUMPLE</v>
      </c>
    </row>
    <row r="65" spans="1:16" ht="90" hidden="1" customHeight="1" x14ac:dyDescent="0.25">
      <c r="A65" s="211" t="s">
        <v>1240</v>
      </c>
      <c r="B65" s="19" t="s">
        <v>491</v>
      </c>
      <c r="C65" s="215" t="s">
        <v>1112</v>
      </c>
      <c r="D65" s="170" t="s">
        <v>1075</v>
      </c>
      <c r="E65" s="197" t="s">
        <v>766</v>
      </c>
      <c r="F65" s="172">
        <f>+TECNICAS!M68</f>
        <v>80</v>
      </c>
      <c r="G65" s="180" t="s">
        <v>70</v>
      </c>
      <c r="H65" s="180" t="s">
        <v>70</v>
      </c>
      <c r="I65" s="174" t="s">
        <v>70</v>
      </c>
      <c r="J65" s="174" t="s">
        <v>70</v>
      </c>
      <c r="K65" s="176" t="s">
        <v>70</v>
      </c>
      <c r="L65" s="176" t="s">
        <v>70</v>
      </c>
      <c r="M65" s="200">
        <v>60</v>
      </c>
      <c r="N65" s="177" t="str">
        <f t="shared" si="11"/>
        <v>MAYOR</v>
      </c>
      <c r="O65" s="178">
        <v>80</v>
      </c>
      <c r="P65" s="179" t="str">
        <f t="shared" si="12"/>
        <v>CUMPLE</v>
      </c>
    </row>
    <row r="66" spans="1:16" ht="195" hidden="1" customHeight="1" x14ac:dyDescent="0.25">
      <c r="A66" s="211" t="s">
        <v>1241</v>
      </c>
      <c r="B66" s="19" t="s">
        <v>491</v>
      </c>
      <c r="C66" s="215" t="s">
        <v>1113</v>
      </c>
      <c r="D66" s="171" t="s">
        <v>1068</v>
      </c>
      <c r="E66" s="153" t="s">
        <v>1046</v>
      </c>
      <c r="F66" s="172">
        <f>+PHVA!M39</f>
        <v>100</v>
      </c>
      <c r="G66" s="180" t="s">
        <v>70</v>
      </c>
      <c r="H66" s="180" t="s">
        <v>70</v>
      </c>
      <c r="I66" s="174" t="s">
        <v>70</v>
      </c>
      <c r="J66" s="174" t="s">
        <v>70</v>
      </c>
      <c r="K66" s="176" t="s">
        <v>70</v>
      </c>
      <c r="L66" s="176" t="s">
        <v>70</v>
      </c>
      <c r="M66" s="200">
        <v>60</v>
      </c>
      <c r="N66" s="177" t="str">
        <f t="shared" si="11"/>
        <v>MAYOR</v>
      </c>
      <c r="O66" s="178">
        <v>80</v>
      </c>
      <c r="P66" s="179" t="str">
        <f t="shared" si="12"/>
        <v>MAYOR</v>
      </c>
    </row>
    <row r="67" spans="1:16" ht="409.5" customHeight="1" x14ac:dyDescent="0.25">
      <c r="A67" s="211" t="s">
        <v>1242</v>
      </c>
      <c r="B67" s="19" t="s">
        <v>491</v>
      </c>
      <c r="C67" s="215" t="s">
        <v>1114</v>
      </c>
      <c r="D67" s="170" t="s">
        <v>1075</v>
      </c>
      <c r="E67" s="197" t="s">
        <v>966</v>
      </c>
      <c r="F67" s="172">
        <f>+TECNICAS!M115</f>
        <v>20</v>
      </c>
      <c r="G67" s="180" t="s">
        <v>70</v>
      </c>
      <c r="H67" s="180" t="s">
        <v>70</v>
      </c>
      <c r="I67" s="174" t="s">
        <v>70</v>
      </c>
      <c r="J67" s="174" t="s">
        <v>70</v>
      </c>
      <c r="K67" s="176" t="s">
        <v>70</v>
      </c>
      <c r="L67" s="176" t="s">
        <v>70</v>
      </c>
      <c r="M67" s="200">
        <v>60</v>
      </c>
      <c r="N67" s="177" t="str">
        <f t="shared" si="11"/>
        <v>MENOR</v>
      </c>
      <c r="O67" s="178">
        <v>80</v>
      </c>
      <c r="P67" s="179" t="str">
        <f t="shared" si="12"/>
        <v>MENOR</v>
      </c>
    </row>
    <row r="68" spans="1:16" hidden="1" x14ac:dyDescent="0.25">
      <c r="A68" s="211" t="s">
        <v>1243</v>
      </c>
      <c r="B68" s="19" t="s">
        <v>491</v>
      </c>
      <c r="C68" s="121" t="s">
        <v>1115</v>
      </c>
      <c r="D68" s="170" t="s">
        <v>1075</v>
      </c>
      <c r="E68" s="197" t="s">
        <v>1116</v>
      </c>
      <c r="F68" s="280">
        <f>+TECNICAS!M17</f>
        <v>80</v>
      </c>
      <c r="G68" s="180" t="s">
        <v>70</v>
      </c>
      <c r="H68" s="180" t="s">
        <v>70</v>
      </c>
      <c r="I68" s="174" t="s">
        <v>70</v>
      </c>
      <c r="J68" s="174" t="s">
        <v>70</v>
      </c>
      <c r="K68" s="176" t="s">
        <v>70</v>
      </c>
      <c r="L68" s="176" t="s">
        <v>70</v>
      </c>
      <c r="M68" s="200">
        <v>60</v>
      </c>
      <c r="N68" s="177" t="str">
        <f t="shared" si="11"/>
        <v>MAYOR</v>
      </c>
      <c r="O68" s="178">
        <v>80</v>
      </c>
      <c r="P68" s="179" t="str">
        <f t="shared" si="12"/>
        <v>CUMPLE</v>
      </c>
    </row>
    <row r="69" spans="1:16" hidden="1" x14ac:dyDescent="0.25">
      <c r="A69" s="211" t="s">
        <v>1244</v>
      </c>
      <c r="B69" s="19" t="s">
        <v>491</v>
      </c>
      <c r="C69" s="121" t="s">
        <v>1117</v>
      </c>
      <c r="D69" s="170" t="s">
        <v>1075</v>
      </c>
      <c r="E69" s="197" t="s">
        <v>581</v>
      </c>
      <c r="F69" s="172">
        <f>+TECNICAS!M26</f>
        <v>88</v>
      </c>
      <c r="G69" s="180" t="s">
        <v>70</v>
      </c>
      <c r="H69" s="180" t="s">
        <v>70</v>
      </c>
      <c r="I69" s="174" t="s">
        <v>70</v>
      </c>
      <c r="J69" s="174" t="s">
        <v>70</v>
      </c>
      <c r="K69" s="176" t="s">
        <v>70</v>
      </c>
      <c r="L69" s="176" t="s">
        <v>70</v>
      </c>
      <c r="M69" s="200">
        <v>60</v>
      </c>
      <c r="N69" s="177" t="str">
        <f t="shared" si="11"/>
        <v>MAYOR</v>
      </c>
      <c r="O69" s="178">
        <v>80</v>
      </c>
      <c r="P69" s="179" t="str">
        <f t="shared" si="12"/>
        <v>MAYOR</v>
      </c>
    </row>
    <row r="70" spans="1:16" hidden="1" x14ac:dyDescent="0.25">
      <c r="A70" s="211" t="s">
        <v>1245</v>
      </c>
      <c r="B70" s="19" t="s">
        <v>491</v>
      </c>
      <c r="C70" s="121" t="s">
        <v>1118</v>
      </c>
      <c r="D70" s="170" t="s">
        <v>1075</v>
      </c>
      <c r="E70" s="197" t="s">
        <v>611</v>
      </c>
      <c r="F70" s="172">
        <f>+TECNICAS!M34</f>
        <v>80</v>
      </c>
      <c r="G70" s="180" t="s">
        <v>70</v>
      </c>
      <c r="H70" s="180" t="s">
        <v>70</v>
      </c>
      <c r="I70" s="174" t="s">
        <v>70</v>
      </c>
      <c r="J70" s="174" t="s">
        <v>70</v>
      </c>
      <c r="K70" s="176" t="s">
        <v>70</v>
      </c>
      <c r="L70" s="176" t="s">
        <v>70</v>
      </c>
      <c r="M70" s="200">
        <v>60</v>
      </c>
      <c r="N70" s="177" t="str">
        <f t="shared" si="11"/>
        <v>MAYOR</v>
      </c>
      <c r="O70" s="178">
        <v>80</v>
      </c>
      <c r="P70" s="179" t="str">
        <f t="shared" si="12"/>
        <v>CUMPLE</v>
      </c>
    </row>
    <row r="71" spans="1:16" x14ac:dyDescent="0.25">
      <c r="A71" s="211" t="s">
        <v>1246</v>
      </c>
      <c r="B71" s="19" t="s">
        <v>491</v>
      </c>
      <c r="C71" s="121" t="s">
        <v>1119</v>
      </c>
      <c r="D71" s="170" t="s">
        <v>1075</v>
      </c>
      <c r="E71" s="197" t="s">
        <v>763</v>
      </c>
      <c r="F71" s="172">
        <f>+TECNICAS!M67</f>
        <v>70</v>
      </c>
      <c r="G71" s="180" t="s">
        <v>70</v>
      </c>
      <c r="H71" s="180" t="s">
        <v>70</v>
      </c>
      <c r="I71" s="174" t="s">
        <v>70</v>
      </c>
      <c r="J71" s="174" t="s">
        <v>70</v>
      </c>
      <c r="K71" s="176" t="s">
        <v>70</v>
      </c>
      <c r="L71" s="176" t="s">
        <v>70</v>
      </c>
      <c r="M71" s="200">
        <v>60</v>
      </c>
      <c r="N71" s="177" t="str">
        <f t="shared" si="11"/>
        <v>MAYOR</v>
      </c>
      <c r="O71" s="178">
        <v>80</v>
      </c>
      <c r="P71" s="179" t="str">
        <f t="shared" si="12"/>
        <v>MENOR</v>
      </c>
    </row>
    <row r="72" spans="1:16" x14ac:dyDescent="0.25">
      <c r="A72" s="211" t="s">
        <v>1247</v>
      </c>
      <c r="B72" s="19" t="s">
        <v>491</v>
      </c>
      <c r="C72" s="121" t="s">
        <v>1120</v>
      </c>
      <c r="D72" s="170" t="s">
        <v>1075</v>
      </c>
      <c r="E72" s="197" t="s">
        <v>805</v>
      </c>
      <c r="F72" s="172">
        <f>+TECNICAS!M77</f>
        <v>40</v>
      </c>
      <c r="G72" s="180" t="s">
        <v>70</v>
      </c>
      <c r="H72" s="180" t="s">
        <v>70</v>
      </c>
      <c r="I72" s="174" t="s">
        <v>70</v>
      </c>
      <c r="J72" s="174" t="s">
        <v>70</v>
      </c>
      <c r="K72" s="176" t="s">
        <v>70</v>
      </c>
      <c r="L72" s="176" t="s">
        <v>70</v>
      </c>
      <c r="M72" s="200">
        <v>60</v>
      </c>
      <c r="N72" s="177" t="str">
        <f t="shared" si="11"/>
        <v>MENOR</v>
      </c>
      <c r="O72" s="178">
        <v>80</v>
      </c>
      <c r="P72" s="179" t="str">
        <f t="shared" si="12"/>
        <v>MENOR</v>
      </c>
    </row>
    <row r="73" spans="1:16" hidden="1" x14ac:dyDescent="0.25">
      <c r="A73" s="211" t="s">
        <v>1248</v>
      </c>
      <c r="B73" s="19" t="s">
        <v>491</v>
      </c>
      <c r="C73" s="121" t="s">
        <v>1121</v>
      </c>
      <c r="D73" s="170" t="s">
        <v>1064</v>
      </c>
      <c r="E73" s="153" t="s">
        <v>465</v>
      </c>
      <c r="F73" s="172">
        <f>+ADMINISTRATIVAS!N63</f>
        <v>100</v>
      </c>
      <c r="G73" s="180" t="s">
        <v>70</v>
      </c>
      <c r="H73" s="180" t="s">
        <v>70</v>
      </c>
      <c r="I73" s="174" t="s">
        <v>70</v>
      </c>
      <c r="J73" s="174" t="s">
        <v>70</v>
      </c>
      <c r="K73" s="176" t="s">
        <v>70</v>
      </c>
      <c r="L73" s="176" t="s">
        <v>70</v>
      </c>
      <c r="M73" s="200">
        <v>60</v>
      </c>
      <c r="N73" s="177" t="str">
        <f t="shared" si="11"/>
        <v>MAYOR</v>
      </c>
      <c r="O73" s="178">
        <v>80</v>
      </c>
      <c r="P73" s="179" t="str">
        <f t="shared" si="12"/>
        <v>MAYOR</v>
      </c>
    </row>
    <row r="74" spans="1:16" x14ac:dyDescent="0.25">
      <c r="A74" s="219" t="s">
        <v>1249</v>
      </c>
      <c r="B74" s="194"/>
      <c r="C74" s="224"/>
      <c r="D74" s="201"/>
      <c r="E74" s="201"/>
      <c r="F74" s="282">
        <f>SUM(F63:F73)</f>
        <v>798</v>
      </c>
      <c r="G74" s="194">
        <f>SUM(G63:G73)</f>
        <v>0</v>
      </c>
      <c r="H74" s="194"/>
      <c r="I74" s="194">
        <f>SUM(I63:I73)</f>
        <v>0</v>
      </c>
      <c r="J74" s="194"/>
      <c r="K74" s="194">
        <f>SUM(K63:K73)</f>
        <v>0</v>
      </c>
      <c r="L74" s="194"/>
      <c r="M74" s="194">
        <f>SUM(M63:M73)</f>
        <v>660</v>
      </c>
      <c r="N74" s="194" t="str">
        <f>IFERROR(VLOOKUP("MENOR",N57:N73,1,FALSE),"CUMPLE")</f>
        <v>MENOR</v>
      </c>
      <c r="O74" s="194">
        <f>SUM(O63:O73)</f>
        <v>880</v>
      </c>
      <c r="P74" s="194" t="str">
        <f>IFERROR(VLOOKUP("MENOR",P57:P73,1,FALSE),"CUMPLE")</f>
        <v>MENOR</v>
      </c>
    </row>
    <row r="75" spans="1:16" ht="15.75" thickBot="1" x14ac:dyDescent="0.3">
      <c r="A75" s="213" t="s">
        <v>1250</v>
      </c>
      <c r="B75" s="214" t="s">
        <v>491</v>
      </c>
      <c r="C75" s="225" t="s">
        <v>178</v>
      </c>
      <c r="D75" s="203" t="s">
        <v>1064</v>
      </c>
      <c r="E75" s="202" t="s">
        <v>366</v>
      </c>
      <c r="F75" s="172">
        <f>+ADMINISTRATIVAS!N58</f>
        <v>20</v>
      </c>
      <c r="G75" s="180" t="s">
        <v>70</v>
      </c>
      <c r="H75" s="180" t="s">
        <v>70</v>
      </c>
      <c r="I75" s="174" t="s">
        <v>70</v>
      </c>
      <c r="J75" s="174" t="s">
        <v>70</v>
      </c>
      <c r="K75" s="176" t="s">
        <v>70</v>
      </c>
      <c r="L75" s="176" t="s">
        <v>70</v>
      </c>
      <c r="M75" s="200" t="s">
        <v>70</v>
      </c>
      <c r="N75" s="200" t="s">
        <v>70</v>
      </c>
      <c r="O75" s="204">
        <v>60</v>
      </c>
      <c r="P75" s="179" t="str">
        <f>IF($F75=O75,"CUMPLE",IF($F75&lt;O75,"MENOR","MAYOR"))</f>
        <v>MENOR</v>
      </c>
    </row>
    <row r="76" spans="1:16" x14ac:dyDescent="0.25">
      <c r="A76" s="220" t="s">
        <v>1251</v>
      </c>
      <c r="B76" s="201"/>
      <c r="C76" s="224"/>
      <c r="D76" s="201"/>
      <c r="E76" s="201"/>
      <c r="F76" s="282">
        <f>SUM(F65:F75)</f>
        <v>1476</v>
      </c>
      <c r="G76" s="194"/>
      <c r="H76" s="194"/>
      <c r="I76" s="194"/>
      <c r="J76" s="194"/>
      <c r="K76" s="194"/>
      <c r="L76" s="194"/>
      <c r="M76" s="194"/>
      <c r="N76" s="194"/>
      <c r="O76" s="194">
        <f>SUM(O65:O75)</f>
        <v>1660</v>
      </c>
      <c r="P76" s="194" t="str">
        <f>IFERROR(VLOOKUP("MENOR",P75,1,FALSE),"CUMPLE")</f>
        <v>MENOR</v>
      </c>
    </row>
    <row r="77" spans="1:16" x14ac:dyDescent="0.25">
      <c r="F77" s="43"/>
      <c r="G77" s="43"/>
      <c r="I77" s="43"/>
      <c r="K77" s="43"/>
      <c r="M77" s="43"/>
      <c r="O77" s="43"/>
    </row>
  </sheetData>
  <autoFilter ref="A11:U76" xr:uid="{D152B11F-B07E-419A-91F6-3D62152D75E7}">
    <filterColumn colId="15">
      <filters>
        <filter val="MENOR"/>
      </filters>
    </filterColumn>
  </autoFilter>
  <mergeCells count="10">
    <mergeCell ref="M1:P9"/>
    <mergeCell ref="C5:L9"/>
    <mergeCell ref="A15:A17"/>
    <mergeCell ref="B15:B17"/>
    <mergeCell ref="C15:C17"/>
    <mergeCell ref="A57:A61"/>
    <mergeCell ref="B57:B61"/>
    <mergeCell ref="C57:C61"/>
    <mergeCell ref="A1:B9"/>
    <mergeCell ref="C1:L4"/>
  </mergeCells>
  <dataValidations count="1">
    <dataValidation type="list" allowBlank="1" showInputMessage="1" showErrorMessage="1" sqref="F18 F23:F24" xr:uid="{DA26A356-ED66-4D35-AF8B-67501FB3DEED}">
      <formula1>$U$2:$U$7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PORTADA</vt:lpstr>
      <vt:lpstr>ESCALA DE EVALUACION</vt:lpstr>
      <vt:lpstr>LEVANTAMIENTO DE INFO.</vt:lpstr>
      <vt:lpstr>AREAS INVOLUCRADAS</vt:lpstr>
      <vt:lpstr>ADMINISTRATIVAS</vt:lpstr>
      <vt:lpstr>TECNICAS</vt:lpstr>
      <vt:lpstr>PHVA</vt:lpstr>
      <vt:lpstr>MADUREZ</vt:lpstr>
      <vt:lpstr>MADUREZ OCI</vt:lpstr>
      <vt:lpstr>CIBER</vt:lpstr>
      <vt:lpstr>CIBER OCI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juanc9010</dc:creator>
  <cp:lastModifiedBy>María Janneth Romero Martínez</cp:lastModifiedBy>
  <dcterms:created xsi:type="dcterms:W3CDTF">2017-07-27T15:23:10Z</dcterms:created>
  <dcterms:modified xsi:type="dcterms:W3CDTF">2024-05-23T21:40:28Z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